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0" windowWidth="20730" windowHeight="11760"/>
  </bookViews>
  <sheets>
    <sheet name="Projected" sheetId="1" r:id="rId1"/>
    <sheet name="Actual" sheetId="2" r:id="rId2"/>
    <sheet name="FOH Calc" sheetId="3" r:id="rId3"/>
  </sheets>
  <definedNames>
    <definedName name="ActualExp">Actual!$C$51</definedName>
    <definedName name="ActualInc">Actual!$H$34</definedName>
    <definedName name="PercentProfit">Actual!$H$37</definedName>
    <definedName name="_xlnm.Print_Area" localSheetId="1">Actual!$A$1:$N$60</definedName>
    <definedName name="_xlnm.Print_Area" localSheetId="0">Projected!$A$1:$Q$60</definedName>
    <definedName name="ProjExp">Projected!$D$44</definedName>
    <definedName name="ProjInc">Projected!$L$44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3" i="3" l="1"/>
  <c r="I13" i="3"/>
  <c r="I15" i="3" s="1"/>
  <c r="G22" i="2" s="1"/>
  <c r="I5" i="3"/>
  <c r="B14" i="3" l="1"/>
  <c r="B15" i="3" s="1"/>
  <c r="C22" i="2"/>
  <c r="N10" i="2" l="1"/>
  <c r="L32" i="2" l="1"/>
  <c r="N9" i="2" l="1"/>
  <c r="G9" i="2" l="1"/>
  <c r="H13" i="2" s="1"/>
  <c r="C6" i="2" l="1"/>
  <c r="D11" i="1"/>
  <c r="H23" i="2" l="1"/>
  <c r="C42" i="2"/>
  <c r="N5" i="2"/>
  <c r="N6" i="2"/>
  <c r="N7" i="2"/>
  <c r="N8" i="2"/>
  <c r="P44" i="1"/>
  <c r="C12" i="2"/>
  <c r="C30" i="2"/>
  <c r="D22" i="1"/>
  <c r="D30" i="1"/>
  <c r="D6" i="1"/>
  <c r="L36" i="1"/>
  <c r="K40" i="1"/>
  <c r="L41" i="1" s="1"/>
  <c r="H41" i="1"/>
  <c r="C51" i="2" l="1"/>
  <c r="C54" i="2" s="1"/>
  <c r="N34" i="2"/>
  <c r="L43" i="2" s="1"/>
  <c r="N45" i="2" s="1"/>
  <c r="N46" i="2" s="1"/>
  <c r="H34" i="2"/>
  <c r="L53" i="2" s="1"/>
  <c r="L44" i="2"/>
  <c r="L42" i="1"/>
  <c r="L44" i="1" s="1"/>
  <c r="D42" i="1"/>
  <c r="D43" i="1" s="1"/>
  <c r="D44" i="1" s="1"/>
  <c r="Q28" i="1" s="1"/>
  <c r="Q27" i="1" l="1"/>
  <c r="Q26" i="1"/>
  <c r="C53" i="2"/>
  <c r="L51" i="2"/>
  <c r="L45" i="2"/>
  <c r="L46" i="2" s="1"/>
  <c r="L52" i="2"/>
  <c r="P46" i="1"/>
  <c r="P47" i="1" s="1"/>
  <c r="Q47" i="1" s="1"/>
  <c r="Q25" i="1"/>
  <c r="L46" i="1"/>
  <c r="L47" i="1" s="1"/>
  <c r="L48" i="1" s="1"/>
  <c r="Q24" i="1"/>
  <c r="L55" i="2" l="1"/>
  <c r="N57" i="2" s="1"/>
  <c r="Q44" i="1"/>
  <c r="Q46" i="1" s="1"/>
</calcChain>
</file>

<file path=xl/comments1.xml><?xml version="1.0" encoding="utf-8"?>
<comments xmlns="http://schemas.openxmlformats.org/spreadsheetml/2006/main">
  <authors>
    <author>Andrew Hall</author>
    <author>Andrew</author>
  </authors>
  <commentList>
    <comment ref="L7" authorId="0">
      <text>
        <r>
          <rPr>
            <b/>
            <sz val="9"/>
            <color indexed="81"/>
            <rFont val="Tahoma"/>
            <charset val="1"/>
          </rPr>
          <t>Andrew Hall:</t>
        </r>
        <r>
          <rPr>
            <sz val="9"/>
            <color indexed="81"/>
            <rFont val="Tahoma"/>
            <charset val="1"/>
          </rPr>
          <t xml:space="preserve">
83 programmes
334 scaff
52 gun</t>
        </r>
      </text>
    </comment>
    <comment ref="B14" authorId="0">
      <text>
        <r>
          <rPr>
            <b/>
            <sz val="9"/>
            <color indexed="81"/>
            <rFont val="Tahoma"/>
            <charset val="1"/>
          </rPr>
          <t>Andrew Hall:</t>
        </r>
        <r>
          <rPr>
            <sz val="9"/>
            <color indexed="81"/>
            <rFont val="Tahoma"/>
            <charset val="1"/>
          </rPr>
          <t xml:space="preserve">
Scaff £334.00
Wood £270.00</t>
        </r>
      </text>
    </comment>
    <comment ref="B15" authorId="0">
      <text>
        <r>
          <rPr>
            <b/>
            <sz val="9"/>
            <color indexed="81"/>
            <rFont val="Tahoma"/>
            <charset val="1"/>
          </rPr>
          <t>Andrew Hall:</t>
        </r>
        <r>
          <rPr>
            <sz val="9"/>
            <color indexed="81"/>
            <rFont val="Tahoma"/>
            <charset val="1"/>
          </rPr>
          <t xml:space="preserve">
Van £140.00</t>
        </r>
      </text>
    </comment>
    <comment ref="B16" authorId="0">
      <text>
        <r>
          <rPr>
            <b/>
            <sz val="9"/>
            <color indexed="81"/>
            <rFont val="Tahoma"/>
            <charset val="1"/>
          </rPr>
          <t>Andrew Hall:</t>
        </r>
        <r>
          <rPr>
            <sz val="9"/>
            <color indexed="81"/>
            <rFont val="Tahoma"/>
            <charset val="1"/>
          </rPr>
          <t xml:space="preserve">
Moving lights £120
Hazer £36
Birdies £15</t>
        </r>
      </text>
    </comment>
    <comment ref="B18" authorId="0">
      <text>
        <r>
          <rPr>
            <b/>
            <sz val="9"/>
            <color indexed="81"/>
            <rFont val="Tahoma"/>
            <charset val="1"/>
          </rPr>
          <t>Andrew Hall:</t>
        </r>
        <r>
          <rPr>
            <sz val="9"/>
            <color indexed="81"/>
            <rFont val="Tahoma"/>
            <charset val="1"/>
          </rPr>
          <t xml:space="preserve">
2.50 Beret
5.00 Boiler suit</t>
        </r>
      </text>
    </comment>
    <comment ref="B19" authorId="0">
      <text>
        <r>
          <rPr>
            <b/>
            <sz val="9"/>
            <color indexed="81"/>
            <rFont val="Tahoma"/>
            <charset val="1"/>
          </rPr>
          <t>Andrew Hall:</t>
        </r>
        <r>
          <rPr>
            <sz val="9"/>
            <color indexed="81"/>
            <rFont val="Tahoma"/>
            <charset val="1"/>
          </rPr>
          <t xml:space="preserve">
Gun £50.00
Hookah £15.00</t>
        </r>
      </text>
    </comment>
    <comment ref="F21" authorId="1">
      <text>
        <r>
          <rPr>
            <b/>
            <sz val="9"/>
            <color indexed="81"/>
            <rFont val="Tahoma"/>
            <family val="2"/>
          </rPr>
          <t>Andrew:</t>
        </r>
        <r>
          <rPr>
            <sz val="9"/>
            <color indexed="81"/>
            <rFont val="Tahoma"/>
            <family val="2"/>
          </rPr>
          <t xml:space="preserve">
200 - deposit</t>
        </r>
      </text>
    </comment>
    <comment ref="F22" authorId="1">
      <text>
        <r>
          <rPr>
            <b/>
            <sz val="9"/>
            <color indexed="81"/>
            <rFont val="Tahoma"/>
            <charset val="1"/>
          </rPr>
          <t>Andrew:</t>
        </r>
        <r>
          <rPr>
            <sz val="9"/>
            <color indexed="81"/>
            <rFont val="Tahoma"/>
            <charset val="1"/>
          </rPr>
          <t xml:space="preserve">
These include cash takings for wine, beer and tickets sold on the door.</t>
        </r>
      </text>
    </comment>
    <comment ref="B24" authorId="0">
      <text>
        <r>
          <rPr>
            <b/>
            <sz val="9"/>
            <color indexed="81"/>
            <rFont val="Tahoma"/>
            <charset val="1"/>
          </rPr>
          <t>Andrew Hall:</t>
        </r>
        <r>
          <rPr>
            <sz val="9"/>
            <color indexed="81"/>
            <rFont val="Tahoma"/>
            <charset val="1"/>
          </rPr>
          <t xml:space="preserve">
100 posters, 500 flyers</t>
        </r>
      </text>
    </comment>
    <comment ref="A35" authorId="1">
      <text>
        <r>
          <rPr>
            <b/>
            <sz val="9"/>
            <color indexed="81"/>
            <rFont val="Tahoma"/>
            <charset val="1"/>
          </rPr>
          <t>Andrew:</t>
        </r>
        <r>
          <rPr>
            <sz val="9"/>
            <color indexed="81"/>
            <rFont val="Tahoma"/>
            <charset val="1"/>
          </rPr>
          <t xml:space="preserve">
£65 + £10 + £15 +</t>
        </r>
      </text>
    </comment>
  </commentList>
</comments>
</file>

<file path=xl/sharedStrings.xml><?xml version="1.0" encoding="utf-8"?>
<sst xmlns="http://schemas.openxmlformats.org/spreadsheetml/2006/main" count="160" uniqueCount="129">
  <si>
    <t>Rights</t>
  </si>
  <si>
    <t>Venue</t>
  </si>
  <si>
    <t>Production Costs</t>
  </si>
  <si>
    <t>Marketing</t>
  </si>
  <si>
    <t>Costume</t>
  </si>
  <si>
    <t>Hand Props</t>
  </si>
  <si>
    <t>Lighting</t>
  </si>
  <si>
    <t>Flame check</t>
  </si>
  <si>
    <t>Make-up</t>
  </si>
  <si>
    <t>Print</t>
  </si>
  <si>
    <t>Avg. price</t>
  </si>
  <si>
    <t>SEATS</t>
  </si>
  <si>
    <t>SALES</t>
  </si>
  <si>
    <t>Max. occupancy</t>
  </si>
  <si>
    <t>BREAKEVEN %</t>
  </si>
  <si>
    <t>Total sales required</t>
  </si>
  <si>
    <t>Construction</t>
  </si>
  <si>
    <t>Set dressing</t>
  </si>
  <si>
    <t>TICKET PRICE</t>
  </si>
  <si>
    <t>ATTENDANCE</t>
  </si>
  <si>
    <t>FUNDING BODY</t>
  </si>
  <si>
    <t>AMOUNT</t>
  </si>
  <si>
    <t>% FUND</t>
  </si>
  <si>
    <t>FUNDING</t>
  </si>
  <si>
    <t>Sound</t>
  </si>
  <si>
    <t>Box Office Commision %</t>
  </si>
  <si>
    <t>Subtotal</t>
  </si>
  <si>
    <t>Venue capacity</t>
  </si>
  <si>
    <t>No. of performances</t>
  </si>
  <si>
    <t>No. of comps</t>
  </si>
  <si>
    <t>Concession %</t>
  </si>
  <si>
    <t>Full price %</t>
  </si>
  <si>
    <t>Gross ticket revenue</t>
  </si>
  <si>
    <t>TOTAL EXPENDITURE</t>
  </si>
  <si>
    <t>TOTAL INCOME</t>
  </si>
  <si>
    <t>TOTAL FUNDING</t>
  </si>
  <si>
    <t>Cost per performance</t>
  </si>
  <si>
    <t>Sales per night required</t>
  </si>
  <si>
    <t>Contingency %</t>
  </si>
  <si>
    <t>ACTUAL EXPENDITURE</t>
  </si>
  <si>
    <t>ACTUAL REVENUE</t>
  </si>
  <si>
    <t>RETURN</t>
  </si>
  <si>
    <t>Other revenue</t>
  </si>
  <si>
    <t>REMAINING IN BUDGET</t>
  </si>
  <si>
    <t>Grant</t>
  </si>
  <si>
    <t>Promotional partnerships</t>
  </si>
  <si>
    <t>Items deducted in settlement</t>
  </si>
  <si>
    <t>Other income</t>
  </si>
  <si>
    <t>TOTAL RETURN</t>
  </si>
  <si>
    <t>PROJECTED EXPENDITURE</t>
  </si>
  <si>
    <t>PROJECTED INCOME</t>
  </si>
  <si>
    <t>Gross ticket income</t>
  </si>
  <si>
    <t>PROJECTED REVENUE</t>
  </si>
  <si>
    <t>Venue hire</t>
  </si>
  <si>
    <t>BACKING</t>
  </si>
  <si>
    <t>ITEM</t>
  </si>
  <si>
    <t>WEEKS</t>
  </si>
  <si>
    <t>TOTAL</t>
  </si>
  <si>
    <t>BASE COST</t>
  </si>
  <si>
    <t>Rehearsal Room</t>
  </si>
  <si>
    <t>No. Performances/week</t>
  </si>
  <si>
    <t>-</t>
  </si>
  <si>
    <t>Trailer</t>
  </si>
  <si>
    <t>Free Tickets</t>
  </si>
  <si>
    <t>Total Cost</t>
  </si>
  <si>
    <t>Remaining from Funding</t>
  </si>
  <si>
    <t>Posters/Flyers</t>
  </si>
  <si>
    <t>Technician's fee</t>
  </si>
  <si>
    <t>Hand props</t>
  </si>
  <si>
    <t>Income</t>
  </si>
  <si>
    <t>Investment owed</t>
  </si>
  <si>
    <t>FINAL PROFIT</t>
  </si>
  <si>
    <t>FINAL PROFIT CALCULATION</t>
  </si>
  <si>
    <t>Deposit</t>
  </si>
  <si>
    <t>Deposit return</t>
  </si>
  <si>
    <t>Money owed</t>
  </si>
  <si>
    <t>Av ticket price</t>
  </si>
  <si>
    <t>Break-even %age</t>
  </si>
  <si>
    <t>SALES REQUIRED</t>
  </si>
  <si>
    <t>Wednesday online</t>
  </si>
  <si>
    <t>Thursday online</t>
  </si>
  <si>
    <t>Friday online</t>
  </si>
  <si>
    <t>Saturday mat online</t>
  </si>
  <si>
    <t>Saturday online</t>
  </si>
  <si>
    <t>Online sales</t>
  </si>
  <si>
    <t>Cost of FOH alcohol</t>
  </si>
  <si>
    <t>FOH profits</t>
  </si>
  <si>
    <t>BREAK EVEN</t>
  </si>
  <si>
    <t>Students Only</t>
  </si>
  <si>
    <t>Cash remaining</t>
  </si>
  <si>
    <t>TOTAL FUNDS</t>
  </si>
  <si>
    <t>Programme</t>
  </si>
  <si>
    <t>Event</t>
  </si>
  <si>
    <t>Design fee</t>
  </si>
  <si>
    <t>Est.</t>
  </si>
  <si>
    <t>Programmes</t>
  </si>
  <si>
    <t>COIN</t>
  </si>
  <si>
    <t>FLOAT</t>
  </si>
  <si>
    <t>WED</t>
  </si>
  <si>
    <t>THURS</t>
  </si>
  <si>
    <t>FRI</t>
  </si>
  <si>
    <t>MAT</t>
  </si>
  <si>
    <t>SAT</t>
  </si>
  <si>
    <t>GROSS</t>
  </si>
  <si>
    <t>MINUS</t>
  </si>
  <si>
    <t>NET</t>
  </si>
  <si>
    <t>PROFIT</t>
  </si>
  <si>
    <t>CAST</t>
  </si>
  <si>
    <t>Deficit</t>
  </si>
  <si>
    <t>Excluding venue</t>
  </si>
  <si>
    <t>[TITLE]</t>
  </si>
  <si>
    <t>[PRODUCERS]</t>
  </si>
  <si>
    <t>[VENUE]</t>
  </si>
  <si>
    <t>[DATE]</t>
  </si>
  <si>
    <t>Body 1</t>
  </si>
  <si>
    <t>Body 2</t>
  </si>
  <si>
    <t>Body 3</t>
  </si>
  <si>
    <t>Body 4</t>
  </si>
  <si>
    <t>Body 5</t>
  </si>
  <si>
    <t>Theatre hire</t>
  </si>
  <si>
    <t>Arts group 1 event</t>
  </si>
  <si>
    <t>Arts group 2 event</t>
  </si>
  <si>
    <t>Friends of cast</t>
  </si>
  <si>
    <t>Body 6</t>
  </si>
  <si>
    <t>Body 7</t>
  </si>
  <si>
    <t>Body 8</t>
  </si>
  <si>
    <t>Body 9</t>
  </si>
  <si>
    <t>UP FRONT</t>
  </si>
  <si>
    <t>MAIN FINANCIER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</si>
</sst>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7" formatCode="&quot;£&quot;#,##0.00;\-&quot;£&quot;#,##0.00"/>
    <numFmt numFmtId="44" formatCode="_-&quot;£&quot;* #,##0.00_-;\-&quot;£&quot;* #,##0.00_-;_-&quot;£&quot;* &quot;-&quot;??_-;_-@_-"/>
    <numFmt numFmtId="164" formatCode="0.0%"/>
    <numFmt numFmtId="165" formatCode="[$-F800]dddd\,\ mmmm\ dd\,\ yyyy"/>
    <numFmt numFmtId="166" formatCode="&quot;£&quot;#,##0.00;[Red]&quot;£&quot;#,##0.00"/>
    <numFmt numFmtId="167" formatCode="#,##0.00_ ;\-#,##0.00\ "/>
  </numFmts>
  <fonts count="26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indexed="8"/>
      <name val="Calibri"/>
      <family val="2"/>
    </font>
    <font>
      <sz val="8"/>
      <name val="Verdana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theme="1"/>
      <name val="Calibri"/>
      <family val="2"/>
      <scheme val="minor"/>
    </font>
    <font>
      <b/>
      <sz val="18"/>
      <color indexed="8"/>
      <name val="Arial"/>
      <family val="2"/>
    </font>
    <font>
      <sz val="18"/>
      <color indexed="8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20"/>
      <color indexed="8"/>
      <name val="Arial"/>
      <family val="2"/>
    </font>
    <font>
      <b/>
      <sz val="17"/>
      <color indexed="8"/>
      <name val="Arial"/>
      <family val="2"/>
    </font>
    <font>
      <sz val="14"/>
      <color indexed="8"/>
      <name val="Arial"/>
      <family val="2"/>
    </font>
    <font>
      <sz val="7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i/>
      <sz val="14"/>
      <color indexed="8"/>
      <name val="Arial"/>
      <family val="2"/>
    </font>
    <font>
      <i/>
      <sz val="12"/>
      <color indexed="8"/>
      <name val="Arial"/>
      <family val="2"/>
    </font>
    <font>
      <b/>
      <u/>
      <sz val="12"/>
      <color indexed="8"/>
      <name val="Arial"/>
      <family val="2"/>
    </font>
    <font>
      <b/>
      <sz val="16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auto="1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39">
    <xf numFmtId="0" fontId="0" fillId="0" borderId="0" xfId="0"/>
    <xf numFmtId="44" fontId="0" fillId="0" borderId="0" xfId="0" applyNumberFormat="1"/>
    <xf numFmtId="4" fontId="10" fillId="0" borderId="0" xfId="0" applyNumberFormat="1" applyFont="1" applyAlignment="1">
      <alignment horizontal="center"/>
    </xf>
    <xf numFmtId="4" fontId="10" fillId="0" borderId="6" xfId="0" applyNumberFormat="1" applyFont="1" applyBorder="1" applyAlignment="1">
      <alignment horizontal="center"/>
    </xf>
    <xf numFmtId="4" fontId="10" fillId="0" borderId="5" xfId="0" applyNumberFormat="1" applyFont="1" applyBorder="1" applyAlignment="1">
      <alignment horizontal="center"/>
    </xf>
    <xf numFmtId="4" fontId="10" fillId="0" borderId="0" xfId="0" applyNumberFormat="1" applyFont="1" applyBorder="1" applyAlignment="1">
      <alignment horizontal="center"/>
    </xf>
    <xf numFmtId="4" fontId="10" fillId="0" borderId="5" xfId="0" applyNumberFormat="1" applyFont="1" applyBorder="1" applyAlignment="1">
      <alignment horizontal="center" vertical="center"/>
    </xf>
    <xf numFmtId="4" fontId="10" fillId="0" borderId="0" xfId="0" applyNumberFormat="1" applyFont="1" applyBorder="1" applyAlignment="1">
      <alignment horizontal="center" vertical="center"/>
    </xf>
    <xf numFmtId="4" fontId="11" fillId="0" borderId="0" xfId="0" applyNumberFormat="1" applyFont="1"/>
    <xf numFmtId="4" fontId="13" fillId="0" borderId="0" xfId="0" applyNumberFormat="1" applyFont="1"/>
    <xf numFmtId="4" fontId="13" fillId="0" borderId="5" xfId="0" applyNumberFormat="1" applyFont="1" applyBorder="1"/>
    <xf numFmtId="4" fontId="13" fillId="0" borderId="0" xfId="0" applyNumberFormat="1" applyFont="1" applyBorder="1"/>
    <xf numFmtId="4" fontId="12" fillId="0" borderId="0" xfId="0" applyNumberFormat="1" applyFont="1" applyBorder="1" applyAlignment="1">
      <alignment horizontal="left" vertical="top"/>
    </xf>
    <xf numFmtId="4" fontId="13" fillId="2" borderId="0" xfId="0" applyNumberFormat="1" applyFont="1" applyFill="1" applyBorder="1" applyAlignment="1">
      <alignment horizontal="right"/>
    </xf>
    <xf numFmtId="44" fontId="13" fillId="2" borderId="0" xfId="1" applyFont="1" applyFill="1" applyBorder="1" applyAlignment="1">
      <alignment vertical="center"/>
    </xf>
    <xf numFmtId="4" fontId="13" fillId="0" borderId="0" xfId="0" applyNumberFormat="1" applyFont="1" applyAlignment="1">
      <alignment horizontal="right"/>
    </xf>
    <xf numFmtId="1" fontId="14" fillId="0" borderId="0" xfId="0" applyNumberFormat="1" applyFont="1"/>
    <xf numFmtId="0" fontId="14" fillId="0" borderId="0" xfId="0" applyNumberFormat="1" applyFont="1"/>
    <xf numFmtId="4" fontId="13" fillId="0" borderId="3" xfId="0" applyNumberFormat="1" applyFont="1" applyBorder="1" applyAlignment="1">
      <alignment horizontal="right"/>
    </xf>
    <xf numFmtId="44" fontId="13" fillId="0" borderId="3" xfId="1" applyFont="1" applyBorder="1"/>
    <xf numFmtId="44" fontId="15" fillId="0" borderId="3" xfId="0" applyNumberFormat="1" applyFont="1" applyBorder="1" applyAlignment="1">
      <alignment horizontal="right" vertical="center"/>
    </xf>
    <xf numFmtId="4" fontId="12" fillId="0" borderId="13" xfId="0" applyNumberFormat="1" applyFont="1" applyBorder="1" applyAlignment="1">
      <alignment horizontal="left" vertical="top"/>
    </xf>
    <xf numFmtId="44" fontId="13" fillId="2" borderId="0" xfId="1" applyFont="1" applyFill="1" applyBorder="1" applyAlignment="1">
      <alignment horizontal="right" vertical="center"/>
    </xf>
    <xf numFmtId="4" fontId="13" fillId="0" borderId="3" xfId="0" applyNumberFormat="1" applyFont="1" applyBorder="1" applyAlignment="1">
      <alignment horizontal="right" vertical="center"/>
    </xf>
    <xf numFmtId="44" fontId="15" fillId="0" borderId="3" xfId="0" applyNumberFormat="1" applyFont="1" applyBorder="1" applyAlignment="1">
      <alignment horizontal="right"/>
    </xf>
    <xf numFmtId="4" fontId="12" fillId="0" borderId="13" xfId="0" applyNumberFormat="1" applyFont="1" applyBorder="1" applyAlignment="1">
      <alignment horizontal="left" vertical="center"/>
    </xf>
    <xf numFmtId="4" fontId="13" fillId="0" borderId="0" xfId="0" applyNumberFormat="1" applyFont="1" applyAlignment="1">
      <alignment horizontal="center" vertical="center"/>
    </xf>
    <xf numFmtId="44" fontId="13" fillId="2" borderId="0" xfId="1" applyFont="1" applyFill="1" applyAlignment="1">
      <alignment horizontal="right" vertical="center"/>
    </xf>
    <xf numFmtId="44" fontId="13" fillId="2" borderId="0" xfId="1" applyFont="1" applyFill="1"/>
    <xf numFmtId="0" fontId="14" fillId="0" borderId="0" xfId="0" applyFont="1"/>
    <xf numFmtId="4" fontId="13" fillId="0" borderId="0" xfId="0" applyNumberFormat="1" applyFont="1" applyBorder="1" applyAlignment="1">
      <alignment horizontal="center" vertical="center"/>
    </xf>
    <xf numFmtId="4" fontId="12" fillId="0" borderId="0" xfId="0" applyNumberFormat="1" applyFont="1" applyBorder="1" applyAlignment="1">
      <alignment horizontal="center"/>
    </xf>
    <xf numFmtId="4" fontId="12" fillId="0" borderId="0" xfId="0" applyNumberFormat="1" applyFont="1" applyAlignment="1">
      <alignment horizontal="center"/>
    </xf>
    <xf numFmtId="164" fontId="13" fillId="0" borderId="0" xfId="2" applyNumberFormat="1" applyFont="1" applyBorder="1"/>
    <xf numFmtId="4" fontId="13" fillId="2" borderId="0" xfId="0" applyNumberFormat="1" applyFont="1" applyFill="1" applyBorder="1" applyAlignment="1">
      <alignment horizontal="left" vertical="center"/>
    </xf>
    <xf numFmtId="44" fontId="13" fillId="2" borderId="0" xfId="1" applyFont="1" applyFill="1" applyAlignment="1">
      <alignment horizontal="right"/>
    </xf>
    <xf numFmtId="44" fontId="13" fillId="2" borderId="0" xfId="1" applyFont="1" applyFill="1" applyBorder="1" applyAlignment="1">
      <alignment horizontal="right"/>
    </xf>
    <xf numFmtId="4" fontId="13" fillId="0" borderId="6" xfId="0" applyNumberFormat="1" applyFont="1" applyBorder="1"/>
    <xf numFmtId="44" fontId="13" fillId="0" borderId="0" xfId="1" applyFont="1"/>
    <xf numFmtId="0" fontId="13" fillId="0" borderId="0" xfId="1" applyNumberFormat="1" applyFont="1"/>
    <xf numFmtId="4" fontId="16" fillId="2" borderId="12" xfId="0" quotePrefix="1" applyNumberFormat="1" applyFont="1" applyFill="1" applyBorder="1" applyAlignment="1">
      <alignment horizontal="center" vertical="center" wrapText="1"/>
    </xf>
    <xf numFmtId="4" fontId="16" fillId="2" borderId="13" xfId="0" applyNumberFormat="1" applyFont="1" applyFill="1" applyBorder="1" applyAlignment="1">
      <alignment horizontal="center" vertical="center" wrapText="1"/>
    </xf>
    <xf numFmtId="4" fontId="16" fillId="2" borderId="14" xfId="0" applyNumberFormat="1" applyFont="1" applyFill="1" applyBorder="1" applyAlignment="1">
      <alignment horizontal="center" vertical="center" wrapText="1"/>
    </xf>
    <xf numFmtId="0" fontId="14" fillId="0" borderId="0" xfId="0" applyFont="1" applyFill="1"/>
    <xf numFmtId="4" fontId="16" fillId="2" borderId="8" xfId="0" applyNumberFormat="1" applyFont="1" applyFill="1" applyBorder="1" applyAlignment="1">
      <alignment horizontal="center" vertical="center" wrapText="1"/>
    </xf>
    <xf numFmtId="4" fontId="16" fillId="2" borderId="0" xfId="0" applyNumberFormat="1" applyFont="1" applyFill="1" applyBorder="1" applyAlignment="1">
      <alignment horizontal="center" vertical="center" wrapText="1"/>
    </xf>
    <xf numFmtId="4" fontId="16" fillId="2" borderId="9" xfId="0" applyNumberFormat="1" applyFont="1" applyFill="1" applyBorder="1" applyAlignment="1">
      <alignment horizontal="center" vertical="center" wrapText="1"/>
    </xf>
    <xf numFmtId="4" fontId="13" fillId="0" borderId="0" xfId="0" applyNumberFormat="1" applyFont="1" applyBorder="1" applyAlignment="1">
      <alignment horizontal="right" vertical="center"/>
    </xf>
    <xf numFmtId="44" fontId="13" fillId="0" borderId="0" xfId="1" applyFont="1" applyBorder="1"/>
    <xf numFmtId="0" fontId="13" fillId="0" borderId="0" xfId="1" applyNumberFormat="1" applyFont="1" applyBorder="1"/>
    <xf numFmtId="44" fontId="15" fillId="0" borderId="0" xfId="0" applyNumberFormat="1" applyFont="1" applyBorder="1" applyAlignment="1">
      <alignment horizontal="right" vertical="center"/>
    </xf>
    <xf numFmtId="4" fontId="17" fillId="2" borderId="8" xfId="0" applyNumberFormat="1" applyFont="1" applyFill="1" applyBorder="1" applyAlignment="1">
      <alignment horizontal="center" vertical="center" wrapText="1"/>
    </xf>
    <xf numFmtId="4" fontId="17" fillId="2" borderId="0" xfId="0" applyNumberFormat="1" applyFont="1" applyFill="1" applyBorder="1" applyAlignment="1">
      <alignment horizontal="center" vertical="center" wrapText="1"/>
    </xf>
    <xf numFmtId="4" fontId="17" fillId="2" borderId="9" xfId="0" applyNumberFormat="1" applyFont="1" applyFill="1" applyBorder="1" applyAlignment="1">
      <alignment horizontal="center" vertical="center" wrapText="1"/>
    </xf>
    <xf numFmtId="4" fontId="12" fillId="0" borderId="0" xfId="0" applyNumberFormat="1" applyFont="1" applyBorder="1" applyAlignment="1">
      <alignment horizontal="center"/>
    </xf>
    <xf numFmtId="4" fontId="13" fillId="0" borderId="0" xfId="0" applyNumberFormat="1" applyFont="1" applyBorder="1" applyAlignment="1">
      <alignment horizontal="right"/>
    </xf>
    <xf numFmtId="165" fontId="17" fillId="2" borderId="8" xfId="0" applyNumberFormat="1" applyFont="1" applyFill="1" applyBorder="1" applyAlignment="1">
      <alignment horizontal="center" vertical="center" wrapText="1"/>
    </xf>
    <xf numFmtId="165" fontId="17" fillId="2" borderId="0" xfId="0" applyNumberFormat="1" applyFont="1" applyFill="1" applyBorder="1" applyAlignment="1">
      <alignment horizontal="center" vertical="center" wrapText="1"/>
    </xf>
    <xf numFmtId="165" fontId="17" fillId="2" borderId="9" xfId="0" applyNumberFormat="1" applyFont="1" applyFill="1" applyBorder="1" applyAlignment="1">
      <alignment horizontal="center" vertical="center" wrapText="1"/>
    </xf>
    <xf numFmtId="165" fontId="17" fillId="2" borderId="10" xfId="0" applyNumberFormat="1" applyFont="1" applyFill="1" applyBorder="1" applyAlignment="1">
      <alignment horizontal="center" vertical="center" wrapText="1"/>
    </xf>
    <xf numFmtId="165" fontId="17" fillId="2" borderId="1" xfId="0" applyNumberFormat="1" applyFont="1" applyFill="1" applyBorder="1" applyAlignment="1">
      <alignment horizontal="center" vertical="center" wrapText="1"/>
    </xf>
    <xf numFmtId="165" fontId="17" fillId="2" borderId="11" xfId="0" applyNumberFormat="1" applyFont="1" applyFill="1" applyBorder="1" applyAlignment="1">
      <alignment horizontal="center" vertical="center" wrapText="1"/>
    </xf>
    <xf numFmtId="4" fontId="13" fillId="0" borderId="1" xfId="0" applyNumberFormat="1" applyFont="1" applyBorder="1"/>
    <xf numFmtId="4" fontId="12" fillId="0" borderId="1" xfId="0" applyNumberFormat="1" applyFont="1" applyBorder="1" applyAlignment="1">
      <alignment vertical="top"/>
    </xf>
    <xf numFmtId="4" fontId="15" fillId="0" borderId="1" xfId="0" applyNumberFormat="1" applyFont="1" applyBorder="1" applyAlignment="1">
      <alignment vertical="center"/>
    </xf>
    <xf numFmtId="4" fontId="15" fillId="0" borderId="1" xfId="0" applyNumberFormat="1" applyFont="1" applyBorder="1" applyAlignment="1">
      <alignment horizontal="right" vertical="center"/>
    </xf>
    <xf numFmtId="4" fontId="15" fillId="0" borderId="1" xfId="0" applyNumberFormat="1" applyFont="1" applyBorder="1" applyAlignment="1">
      <alignment horizontal="right"/>
    </xf>
    <xf numFmtId="44" fontId="12" fillId="0" borderId="1" xfId="1" applyFont="1" applyBorder="1" applyAlignment="1">
      <alignment horizontal="left"/>
    </xf>
    <xf numFmtId="4" fontId="15" fillId="0" borderId="1" xfId="0" applyNumberFormat="1" applyFont="1" applyFill="1" applyBorder="1" applyAlignment="1">
      <alignment horizontal="right"/>
    </xf>
    <xf numFmtId="167" fontId="12" fillId="0" borderId="1" xfId="1" applyNumberFormat="1" applyFont="1" applyBorder="1"/>
    <xf numFmtId="9" fontId="12" fillId="0" borderId="1" xfId="2" applyFont="1" applyBorder="1"/>
    <xf numFmtId="4" fontId="12" fillId="0" borderId="0" xfId="0" applyNumberFormat="1" applyFont="1" applyBorder="1"/>
    <xf numFmtId="0" fontId="13" fillId="0" borderId="0" xfId="0" applyFont="1" applyBorder="1"/>
    <xf numFmtId="4" fontId="18" fillId="0" borderId="0" xfId="0" applyNumberFormat="1" applyFont="1"/>
    <xf numFmtId="4" fontId="19" fillId="0" borderId="0" xfId="0" applyNumberFormat="1" applyFont="1" applyAlignment="1">
      <alignment vertical="center" wrapText="1"/>
    </xf>
    <xf numFmtId="0" fontId="19" fillId="0" borderId="0" xfId="0" applyNumberFormat="1" applyFont="1" applyAlignment="1">
      <alignment vertical="center" wrapText="1"/>
    </xf>
    <xf numFmtId="4" fontId="19" fillId="0" borderId="0" xfId="0" applyNumberFormat="1" applyFont="1" applyAlignment="1">
      <alignment horizontal="right" vertical="center" wrapText="1"/>
    </xf>
    <xf numFmtId="4" fontId="12" fillId="0" borderId="0" xfId="0" applyNumberFormat="1" applyFont="1" applyBorder="1" applyAlignment="1"/>
    <xf numFmtId="4" fontId="12" fillId="0" borderId="0" xfId="0" applyNumberFormat="1" applyFont="1" applyBorder="1" applyAlignment="1">
      <alignment horizontal="right"/>
    </xf>
    <xf numFmtId="164" fontId="12" fillId="0" borderId="0" xfId="2" applyNumberFormat="1" applyFont="1" applyBorder="1" applyAlignment="1"/>
    <xf numFmtId="4" fontId="12" fillId="0" borderId="0" xfId="0" applyNumberFormat="1" applyFont="1" applyAlignment="1">
      <alignment horizontal="right"/>
    </xf>
    <xf numFmtId="44" fontId="12" fillId="0" borderId="0" xfId="1" applyFont="1" applyBorder="1"/>
    <xf numFmtId="9" fontId="12" fillId="0" borderId="0" xfId="2" applyFont="1"/>
    <xf numFmtId="4" fontId="20" fillId="0" borderId="0" xfId="0" applyNumberFormat="1" applyFont="1" applyAlignment="1">
      <alignment vertical="center" wrapText="1"/>
    </xf>
    <xf numFmtId="4" fontId="15" fillId="0" borderId="0" xfId="0" applyNumberFormat="1" applyFont="1"/>
    <xf numFmtId="4" fontId="13" fillId="0" borderId="1" xfId="0" applyNumberFormat="1" applyFont="1" applyBorder="1" applyAlignment="1">
      <alignment horizontal="right"/>
    </xf>
    <xf numFmtId="44" fontId="13" fillId="0" borderId="1" xfId="1" applyFont="1" applyBorder="1"/>
    <xf numFmtId="0" fontId="13" fillId="0" borderId="1" xfId="1" applyNumberFormat="1" applyFont="1" applyBorder="1"/>
    <xf numFmtId="4" fontId="21" fillId="0" borderId="0" xfId="0" applyNumberFormat="1" applyFont="1" applyBorder="1" applyAlignment="1">
      <alignment horizontal="center"/>
    </xf>
    <xf numFmtId="4" fontId="20" fillId="0" borderId="0" xfId="0" applyNumberFormat="1" applyFont="1"/>
    <xf numFmtId="4" fontId="20" fillId="0" borderId="5" xfId="0" applyNumberFormat="1" applyFont="1" applyBorder="1"/>
    <xf numFmtId="4" fontId="20" fillId="0" borderId="0" xfId="0" applyNumberFormat="1" applyFont="1" applyBorder="1"/>
    <xf numFmtId="4" fontId="21" fillId="0" borderId="0" xfId="0" applyNumberFormat="1" applyFont="1" applyBorder="1" applyAlignment="1">
      <alignment horizontal="left" vertical="top"/>
    </xf>
    <xf numFmtId="4" fontId="20" fillId="2" borderId="0" xfId="0" applyNumberFormat="1" applyFont="1" applyFill="1" applyBorder="1" applyAlignment="1">
      <alignment horizontal="right"/>
    </xf>
    <xf numFmtId="44" fontId="20" fillId="2" borderId="0" xfId="1" applyFont="1" applyFill="1" applyBorder="1" applyAlignment="1">
      <alignment vertical="center"/>
    </xf>
    <xf numFmtId="0" fontId="20" fillId="2" borderId="0" xfId="1" applyNumberFormat="1" applyFont="1" applyFill="1" applyBorder="1" applyAlignment="1">
      <alignment vertical="center"/>
    </xf>
    <xf numFmtId="4" fontId="20" fillId="0" borderId="0" xfId="0" applyNumberFormat="1" applyFont="1" applyAlignment="1">
      <alignment horizontal="right"/>
    </xf>
    <xf numFmtId="4" fontId="20" fillId="0" borderId="3" xfId="0" applyNumberFormat="1" applyFont="1" applyBorder="1" applyAlignment="1">
      <alignment horizontal="right"/>
    </xf>
    <xf numFmtId="44" fontId="20" fillId="0" borderId="3" xfId="1" applyFont="1" applyBorder="1"/>
    <xf numFmtId="0" fontId="20" fillId="0" borderId="3" xfId="1" applyNumberFormat="1" applyFont="1" applyBorder="1"/>
    <xf numFmtId="44" fontId="21" fillId="0" borderId="3" xfId="0" applyNumberFormat="1" applyFont="1" applyBorder="1" applyAlignment="1">
      <alignment horizontal="right" vertical="center"/>
    </xf>
    <xf numFmtId="4" fontId="21" fillId="0" borderId="13" xfId="0" applyNumberFormat="1" applyFont="1" applyBorder="1" applyAlignment="1">
      <alignment horizontal="left" vertical="top"/>
    </xf>
    <xf numFmtId="44" fontId="20" fillId="2" borderId="0" xfId="1" applyFont="1" applyFill="1" applyBorder="1" applyAlignment="1">
      <alignment horizontal="right" vertical="center"/>
    </xf>
    <xf numFmtId="0" fontId="20" fillId="2" borderId="0" xfId="1" applyNumberFormat="1" applyFont="1" applyFill="1" applyBorder="1" applyAlignment="1">
      <alignment horizontal="right" vertical="center"/>
    </xf>
    <xf numFmtId="4" fontId="20" fillId="0" borderId="3" xfId="0" applyNumberFormat="1" applyFont="1" applyBorder="1" applyAlignment="1">
      <alignment horizontal="right" vertical="center"/>
    </xf>
    <xf numFmtId="44" fontId="21" fillId="0" borderId="3" xfId="0" applyNumberFormat="1" applyFont="1" applyBorder="1" applyAlignment="1">
      <alignment horizontal="right"/>
    </xf>
    <xf numFmtId="4" fontId="21" fillId="0" borderId="13" xfId="0" applyNumberFormat="1" applyFont="1" applyBorder="1" applyAlignment="1">
      <alignment horizontal="left" vertical="center"/>
    </xf>
    <xf numFmtId="4" fontId="20" fillId="0" borderId="0" xfId="0" applyNumberFormat="1" applyFont="1" applyAlignment="1">
      <alignment horizontal="center" vertical="center"/>
    </xf>
    <xf numFmtId="44" fontId="20" fillId="2" borderId="0" xfId="1" applyFont="1" applyFill="1" applyAlignment="1">
      <alignment horizontal="right" vertical="center"/>
    </xf>
    <xf numFmtId="0" fontId="20" fillId="2" borderId="0" xfId="1" applyNumberFormat="1" applyFont="1" applyFill="1" applyAlignment="1">
      <alignment horizontal="right" vertical="center"/>
    </xf>
    <xf numFmtId="4" fontId="20" fillId="0" borderId="0" xfId="0" applyNumberFormat="1" applyFont="1" applyAlignment="1">
      <alignment horizontal="right" vertical="center"/>
    </xf>
    <xf numFmtId="44" fontId="20" fillId="2" borderId="0" xfId="1" applyFont="1" applyFill="1"/>
    <xf numFmtId="0" fontId="20" fillId="2" borderId="0" xfId="1" applyNumberFormat="1" applyFont="1" applyFill="1"/>
    <xf numFmtId="4" fontId="21" fillId="0" borderId="0" xfId="0" applyNumberFormat="1" applyFont="1" applyBorder="1" applyAlignment="1">
      <alignment horizontal="center"/>
    </xf>
    <xf numFmtId="4" fontId="21" fillId="0" borderId="0" xfId="0" applyNumberFormat="1" applyFont="1" applyAlignment="1">
      <alignment horizontal="center"/>
    </xf>
    <xf numFmtId="4" fontId="20" fillId="0" borderId="0" xfId="0" applyNumberFormat="1" applyFont="1" applyBorder="1" applyAlignment="1">
      <alignment horizontal="center" vertical="center"/>
    </xf>
    <xf numFmtId="4" fontId="20" fillId="2" borderId="0" xfId="0" applyNumberFormat="1" applyFont="1" applyFill="1" applyBorder="1"/>
    <xf numFmtId="44" fontId="20" fillId="2" borderId="0" xfId="1" applyFont="1" applyFill="1" applyBorder="1"/>
    <xf numFmtId="164" fontId="20" fillId="0" borderId="0" xfId="2" applyNumberFormat="1" applyFont="1" applyBorder="1"/>
    <xf numFmtId="4" fontId="20" fillId="2" borderId="0" xfId="0" applyNumberFormat="1" applyFont="1" applyFill="1" applyBorder="1" applyAlignment="1">
      <alignment vertical="top"/>
    </xf>
    <xf numFmtId="44" fontId="20" fillId="2" borderId="0" xfId="1" applyNumberFormat="1" applyFont="1" applyFill="1" applyBorder="1" applyAlignment="1">
      <alignment horizontal="right"/>
    </xf>
    <xf numFmtId="4" fontId="20" fillId="2" borderId="0" xfId="0" applyNumberFormat="1" applyFont="1" applyFill="1" applyBorder="1" applyAlignment="1">
      <alignment horizontal="left" vertical="center"/>
    </xf>
    <xf numFmtId="44" fontId="20" fillId="2" borderId="0" xfId="1" applyFont="1" applyFill="1" applyAlignment="1">
      <alignment horizontal="right"/>
    </xf>
    <xf numFmtId="0" fontId="20" fillId="2" borderId="0" xfId="1" applyNumberFormat="1" applyFont="1" applyFill="1" applyAlignment="1">
      <alignment horizontal="right"/>
    </xf>
    <xf numFmtId="44" fontId="20" fillId="2" borderId="0" xfId="1" applyFont="1" applyFill="1" applyBorder="1" applyAlignment="1">
      <alignment horizontal="right"/>
    </xf>
    <xf numFmtId="0" fontId="20" fillId="2" borderId="0" xfId="1" applyNumberFormat="1" applyFont="1" applyFill="1" applyBorder="1" applyAlignment="1">
      <alignment horizontal="right"/>
    </xf>
    <xf numFmtId="4" fontId="20" fillId="0" borderId="6" xfId="0" applyNumberFormat="1" applyFont="1" applyBorder="1"/>
    <xf numFmtId="4" fontId="20" fillId="2" borderId="2" xfId="0" applyNumberFormat="1" applyFont="1" applyFill="1" applyBorder="1"/>
    <xf numFmtId="44" fontId="20" fillId="2" borderId="2" xfId="1" applyFont="1" applyFill="1" applyBorder="1"/>
    <xf numFmtId="44" fontId="20" fillId="0" borderId="0" xfId="1" applyFont="1"/>
    <xf numFmtId="0" fontId="20" fillId="0" borderId="0" xfId="1" applyNumberFormat="1" applyFont="1"/>
    <xf numFmtId="4" fontId="20" fillId="0" borderId="2" xfId="0" applyNumberFormat="1" applyFont="1" applyBorder="1" applyAlignment="1">
      <alignment horizontal="right"/>
    </xf>
    <xf numFmtId="4" fontId="20" fillId="2" borderId="0" xfId="0" applyNumberFormat="1" applyFont="1" applyFill="1" applyBorder="1" applyAlignment="1">
      <alignment horizontal="right"/>
    </xf>
    <xf numFmtId="4" fontId="20" fillId="0" borderId="0" xfId="0" applyNumberFormat="1" applyFont="1" applyBorder="1" applyAlignment="1">
      <alignment horizontal="right" vertical="center"/>
    </xf>
    <xf numFmtId="44" fontId="20" fillId="0" borderId="0" xfId="1" applyFont="1" applyBorder="1"/>
    <xf numFmtId="0" fontId="20" fillId="0" borderId="0" xfId="1" applyNumberFormat="1" applyFont="1" applyBorder="1"/>
    <xf numFmtId="44" fontId="21" fillId="0" borderId="0" xfId="0" applyNumberFormat="1" applyFont="1" applyBorder="1" applyAlignment="1">
      <alignment horizontal="right" vertical="center"/>
    </xf>
    <xf numFmtId="7" fontId="20" fillId="2" borderId="0" xfId="1" applyNumberFormat="1" applyFont="1" applyFill="1" applyAlignment="1">
      <alignment horizontal="right"/>
    </xf>
    <xf numFmtId="4" fontId="20" fillId="2" borderId="0" xfId="0" applyNumberFormat="1" applyFont="1" applyFill="1" applyBorder="1" applyAlignment="1">
      <alignment horizontal="center"/>
    </xf>
    <xf numFmtId="4" fontId="20" fillId="0" borderId="3" xfId="0" applyNumberFormat="1" applyFont="1" applyBorder="1" applyAlignment="1">
      <alignment horizontal="center" vertical="center"/>
    </xf>
    <xf numFmtId="4" fontId="20" fillId="0" borderId="0" xfId="0" applyNumberFormat="1" applyFont="1" applyBorder="1" applyAlignment="1">
      <alignment vertical="center"/>
    </xf>
    <xf numFmtId="1" fontId="20" fillId="2" borderId="0" xfId="0" applyNumberFormat="1" applyFont="1" applyFill="1" applyBorder="1" applyAlignment="1">
      <alignment horizontal="center"/>
    </xf>
    <xf numFmtId="4" fontId="20" fillId="0" borderId="0" xfId="0" applyNumberFormat="1" applyFont="1" applyBorder="1" applyAlignment="1">
      <alignment horizontal="right"/>
    </xf>
    <xf numFmtId="9" fontId="20" fillId="2" borderId="0" xfId="2" applyFont="1" applyFill="1" applyBorder="1"/>
    <xf numFmtId="4" fontId="20" fillId="0" borderId="2" xfId="0" applyNumberFormat="1" applyFont="1" applyBorder="1"/>
    <xf numFmtId="1" fontId="20" fillId="2" borderId="2" xfId="0" applyNumberFormat="1" applyFont="1" applyFill="1" applyBorder="1" applyAlignment="1">
      <alignment horizontal="center"/>
    </xf>
    <xf numFmtId="9" fontId="20" fillId="0" borderId="2" xfId="0" applyNumberFormat="1" applyFont="1" applyBorder="1"/>
    <xf numFmtId="4" fontId="21" fillId="0" borderId="0" xfId="0" applyNumberFormat="1" applyFont="1" applyBorder="1" applyAlignment="1">
      <alignment vertical="center"/>
    </xf>
    <xf numFmtId="1" fontId="21" fillId="0" borderId="0" xfId="0" applyNumberFormat="1" applyFont="1" applyBorder="1" applyAlignment="1">
      <alignment horizontal="center"/>
    </xf>
    <xf numFmtId="4" fontId="20" fillId="0" borderId="0" xfId="0" applyNumberFormat="1" applyFont="1" applyBorder="1" applyAlignment="1">
      <alignment horizontal="left" vertical="center"/>
    </xf>
    <xf numFmtId="4" fontId="21" fillId="0" borderId="15" xfId="0" applyNumberFormat="1" applyFont="1" applyBorder="1" applyAlignment="1">
      <alignment horizontal="right"/>
    </xf>
    <xf numFmtId="44" fontId="21" fillId="0" borderId="0" xfId="1" applyFont="1" applyBorder="1" applyAlignment="1">
      <alignment horizontal="center" vertical="center"/>
    </xf>
    <xf numFmtId="0" fontId="21" fillId="0" borderId="0" xfId="0" applyFont="1" applyBorder="1" applyAlignment="1">
      <alignment horizontal="right"/>
    </xf>
    <xf numFmtId="0" fontId="21" fillId="0" borderId="0" xfId="0" applyNumberFormat="1" applyFont="1" applyBorder="1" applyAlignment="1">
      <alignment horizontal="right"/>
    </xf>
    <xf numFmtId="44" fontId="21" fillId="0" borderId="0" xfId="1" applyFont="1" applyAlignment="1">
      <alignment horizontal="right"/>
    </xf>
    <xf numFmtId="4" fontId="20" fillId="0" borderId="0" xfId="0" applyNumberFormat="1" applyFont="1" applyBorder="1" applyAlignment="1">
      <alignment horizontal="right"/>
    </xf>
    <xf numFmtId="44" fontId="21" fillId="0" borderId="0" xfId="1" applyFont="1" applyBorder="1"/>
    <xf numFmtId="0" fontId="21" fillId="0" borderId="1" xfId="0" applyFont="1" applyBorder="1" applyAlignment="1">
      <alignment horizontal="right"/>
    </xf>
    <xf numFmtId="164" fontId="20" fillId="2" borderId="0" xfId="2" applyNumberFormat="1" applyFont="1" applyFill="1" applyBorder="1"/>
    <xf numFmtId="0" fontId="20" fillId="2" borderId="0" xfId="2" applyNumberFormat="1" applyFont="1" applyFill="1" applyBorder="1"/>
    <xf numFmtId="44" fontId="21" fillId="0" borderId="1" xfId="1" applyFont="1" applyBorder="1" applyAlignment="1">
      <alignment horizontal="right"/>
    </xf>
    <xf numFmtId="4" fontId="20" fillId="0" borderId="1" xfId="0" applyNumberFormat="1" applyFont="1" applyBorder="1"/>
    <xf numFmtId="4" fontId="20" fillId="0" borderId="3" xfId="0" applyNumberFormat="1" applyFont="1" applyBorder="1" applyAlignment="1">
      <alignment horizontal="right"/>
    </xf>
    <xf numFmtId="9" fontId="21" fillId="2" borderId="3" xfId="2" quotePrefix="1" applyFont="1" applyFill="1" applyBorder="1"/>
    <xf numFmtId="4" fontId="21" fillId="0" borderId="4" xfId="0" applyNumberFormat="1" applyFont="1" applyBorder="1" applyAlignment="1">
      <alignment horizontal="right"/>
    </xf>
    <xf numFmtId="0" fontId="21" fillId="0" borderId="3" xfId="0" applyNumberFormat="1" applyFont="1" applyBorder="1" applyAlignment="1">
      <alignment horizontal="right"/>
    </xf>
    <xf numFmtId="4" fontId="21" fillId="0" borderId="0" xfId="0" applyNumberFormat="1" applyFont="1" applyAlignment="1">
      <alignment horizontal="right"/>
    </xf>
    <xf numFmtId="3" fontId="20" fillId="0" borderId="0" xfId="0" applyNumberFormat="1" applyFont="1" applyBorder="1"/>
    <xf numFmtId="4" fontId="21" fillId="0" borderId="0" xfId="0" applyNumberFormat="1" applyFont="1"/>
    <xf numFmtId="10" fontId="21" fillId="0" borderId="0" xfId="0" applyNumberFormat="1" applyFont="1"/>
    <xf numFmtId="4" fontId="15" fillId="0" borderId="0" xfId="0" applyNumberFormat="1" applyFont="1" applyBorder="1" applyAlignment="1">
      <alignment horizontal="center" vertical="top"/>
    </xf>
    <xf numFmtId="0" fontId="15" fillId="0" borderId="0" xfId="0" applyNumberFormat="1" applyFont="1" applyBorder="1" applyAlignment="1">
      <alignment horizontal="center" vertical="top"/>
    </xf>
    <xf numFmtId="44" fontId="9" fillId="0" borderId="0" xfId="0" applyNumberFormat="1" applyFont="1"/>
    <xf numFmtId="4" fontId="10" fillId="0" borderId="0" xfId="0" applyNumberFormat="1" applyFont="1" applyBorder="1" applyAlignment="1">
      <alignment horizontal="center" vertical="center"/>
    </xf>
    <xf numFmtId="4" fontId="22" fillId="0" borderId="0" xfId="0" applyNumberFormat="1" applyFont="1" applyBorder="1" applyAlignment="1">
      <alignment horizontal="right" vertical="top"/>
    </xf>
    <xf numFmtId="44" fontId="13" fillId="0" borderId="0" xfId="0" applyNumberFormat="1" applyFont="1" applyBorder="1"/>
    <xf numFmtId="4" fontId="23" fillId="0" borderId="0" xfId="0" applyNumberFormat="1" applyFont="1"/>
    <xf numFmtId="44" fontId="13" fillId="0" borderId="0" xfId="0" applyNumberFormat="1" applyFont="1"/>
    <xf numFmtId="166" fontId="15" fillId="0" borderId="3" xfId="0" applyNumberFormat="1" applyFont="1" applyBorder="1" applyAlignment="1">
      <alignment vertical="center"/>
    </xf>
    <xf numFmtId="4" fontId="13" fillId="2" borderId="0" xfId="0" applyNumberFormat="1" applyFont="1" applyFill="1" applyBorder="1" applyAlignment="1">
      <alignment vertical="center"/>
    </xf>
    <xf numFmtId="10" fontId="13" fillId="2" borderId="0" xfId="1" applyNumberFormat="1" applyFont="1" applyFill="1" applyBorder="1" applyAlignment="1">
      <alignment vertical="center"/>
    </xf>
    <xf numFmtId="44" fontId="15" fillId="0" borderId="0" xfId="0" applyNumberFormat="1" applyFont="1" applyBorder="1" applyAlignment="1">
      <alignment vertical="center"/>
    </xf>
    <xf numFmtId="4" fontId="22" fillId="0" borderId="13" xfId="0" applyNumberFormat="1" applyFont="1" applyBorder="1" applyAlignment="1">
      <alignment horizontal="right" vertical="top"/>
    </xf>
    <xf numFmtId="4" fontId="12" fillId="0" borderId="15" xfId="0" applyNumberFormat="1" applyFont="1" applyBorder="1" applyAlignment="1">
      <alignment horizontal="left" vertical="center"/>
    </xf>
    <xf numFmtId="44" fontId="13" fillId="2" borderId="0" xfId="1" applyFont="1" applyFill="1" applyAlignment="1">
      <alignment vertical="center"/>
    </xf>
    <xf numFmtId="4" fontId="22" fillId="0" borderId="13" xfId="0" applyNumberFormat="1" applyFont="1" applyBorder="1" applyAlignment="1">
      <alignment horizontal="right" vertical="center"/>
    </xf>
    <xf numFmtId="4" fontId="13" fillId="0" borderId="3" xfId="0" applyNumberFormat="1" applyFont="1" applyBorder="1" applyAlignment="1">
      <alignment horizontal="center" vertical="center"/>
    </xf>
    <xf numFmtId="4" fontId="13" fillId="2" borderId="2" xfId="0" applyNumberFormat="1" applyFont="1" applyFill="1" applyBorder="1" applyAlignment="1">
      <alignment vertical="center"/>
    </xf>
    <xf numFmtId="44" fontId="13" fillId="2" borderId="2" xfId="1" applyFont="1" applyFill="1" applyBorder="1" applyAlignment="1">
      <alignment vertical="center"/>
    </xf>
    <xf numFmtId="4" fontId="23" fillId="0" borderId="0" xfId="0" applyNumberFormat="1" applyFont="1" applyAlignment="1">
      <alignment horizontal="right" vertical="center"/>
    </xf>
    <xf numFmtId="4" fontId="13" fillId="0" borderId="1" xfId="0" applyNumberFormat="1" applyFont="1" applyBorder="1" applyAlignment="1">
      <alignment horizontal="right" vertical="center"/>
    </xf>
    <xf numFmtId="44" fontId="15" fillId="0" borderId="1" xfId="0" applyNumberFormat="1" applyFont="1" applyBorder="1" applyAlignment="1">
      <alignment horizontal="right" vertical="center"/>
    </xf>
    <xf numFmtId="4" fontId="12" fillId="0" borderId="0" xfId="0" applyNumberFormat="1" applyFont="1" applyBorder="1" applyAlignment="1">
      <alignment horizontal="left" vertical="center"/>
    </xf>
    <xf numFmtId="4" fontId="13" fillId="2" borderId="0" xfId="0" applyNumberFormat="1" applyFont="1" applyFill="1" applyBorder="1" applyAlignment="1"/>
    <xf numFmtId="4" fontId="13" fillId="0" borderId="0" xfId="0" applyNumberFormat="1" applyFont="1" applyFill="1" applyBorder="1" applyAlignment="1"/>
    <xf numFmtId="44" fontId="13" fillId="0" borderId="0" xfId="1" applyFont="1" applyFill="1" applyAlignment="1">
      <alignment horizontal="right" vertical="center"/>
    </xf>
    <xf numFmtId="4" fontId="23" fillId="0" borderId="0" xfId="0" applyNumberFormat="1" applyFont="1" applyAlignment="1">
      <alignment horizontal="right"/>
    </xf>
    <xf numFmtId="4" fontId="23" fillId="0" borderId="2" xfId="0" applyNumberFormat="1" applyFont="1" applyBorder="1" applyAlignment="1">
      <alignment horizontal="right"/>
    </xf>
    <xf numFmtId="4" fontId="15" fillId="0" borderId="0" xfId="0" applyNumberFormat="1" applyFont="1" applyBorder="1"/>
    <xf numFmtId="4" fontId="12" fillId="0" borderId="3" xfId="0" applyNumberFormat="1" applyFont="1" applyBorder="1" applyAlignment="1">
      <alignment horizontal="left" vertical="center"/>
    </xf>
    <xf numFmtId="4" fontId="12" fillId="0" borderId="3" xfId="0" applyNumberFormat="1" applyFont="1" applyBorder="1" applyAlignment="1">
      <alignment horizontal="right"/>
    </xf>
    <xf numFmtId="44" fontId="12" fillId="0" borderId="3" xfId="1" applyFont="1" applyBorder="1" applyAlignment="1">
      <alignment horizontal="left"/>
    </xf>
    <xf numFmtId="44" fontId="12" fillId="0" borderId="3" xfId="1" applyFont="1" applyBorder="1"/>
    <xf numFmtId="4" fontId="12" fillId="0" borderId="3" xfId="0" applyNumberFormat="1" applyFont="1" applyFill="1" applyBorder="1" applyAlignment="1">
      <alignment horizontal="right"/>
    </xf>
    <xf numFmtId="44" fontId="12" fillId="0" borderId="0" xfId="1" applyFont="1" applyBorder="1" applyAlignment="1"/>
    <xf numFmtId="4" fontId="12" fillId="0" borderId="0" xfId="0" applyNumberFormat="1" applyFont="1"/>
    <xf numFmtId="4" fontId="18" fillId="0" borderId="0" xfId="0" applyNumberFormat="1" applyFont="1" applyAlignment="1">
      <alignment horizontal="right"/>
    </xf>
    <xf numFmtId="44" fontId="18" fillId="0" borderId="0" xfId="2" applyNumberFormat="1" applyFont="1"/>
    <xf numFmtId="4" fontId="18" fillId="0" borderId="0" xfId="0" applyNumberFormat="1" applyFont="1" applyBorder="1" applyAlignment="1">
      <alignment horizontal="right"/>
    </xf>
    <xf numFmtId="9" fontId="18" fillId="0" borderId="0" xfId="2" applyFont="1" applyBorder="1" applyAlignment="1">
      <alignment horizontal="center"/>
    </xf>
    <xf numFmtId="4" fontId="12" fillId="0" borderId="0" xfId="0" applyNumberFormat="1" applyFont="1" applyAlignment="1">
      <alignment horizontal="right"/>
    </xf>
    <xf numFmtId="44" fontId="12" fillId="0" borderId="0" xfId="2" applyNumberFormat="1" applyFont="1"/>
    <xf numFmtId="4" fontId="15" fillId="0" borderId="0" xfId="0" quotePrefix="1" applyNumberFormat="1" applyFont="1" applyBorder="1"/>
    <xf numFmtId="4" fontId="24" fillId="0" borderId="12" xfId="0" applyNumberFormat="1" applyFont="1" applyBorder="1"/>
    <xf numFmtId="4" fontId="13" fillId="0" borderId="13" xfId="0" applyNumberFormat="1" applyFont="1" applyBorder="1"/>
    <xf numFmtId="4" fontId="13" fillId="0" borderId="14" xfId="0" applyNumberFormat="1" applyFont="1" applyBorder="1"/>
    <xf numFmtId="4" fontId="13" fillId="0" borderId="8" xfId="0" applyNumberFormat="1" applyFont="1" applyBorder="1"/>
    <xf numFmtId="4" fontId="23" fillId="0" borderId="9" xfId="0" applyNumberFormat="1" applyFont="1" applyBorder="1"/>
    <xf numFmtId="4" fontId="13" fillId="0" borderId="9" xfId="0" applyNumberFormat="1" applyFont="1" applyBorder="1"/>
    <xf numFmtId="4" fontId="15" fillId="0" borderId="8" xfId="0" applyNumberFormat="1" applyFont="1" applyBorder="1"/>
    <xf numFmtId="4" fontId="15" fillId="0" borderId="10" xfId="0" applyNumberFormat="1" applyFont="1" applyBorder="1"/>
    <xf numFmtId="4" fontId="13" fillId="0" borderId="11" xfId="0" applyNumberFormat="1" applyFont="1" applyBorder="1"/>
    <xf numFmtId="0" fontId="15" fillId="0" borderId="1" xfId="0" applyFont="1" applyBorder="1" applyAlignment="1">
      <alignment horizontal="right"/>
    </xf>
    <xf numFmtId="44" fontId="15" fillId="0" borderId="1" xfId="1" applyFont="1" applyBorder="1"/>
    <xf numFmtId="4" fontId="25" fillId="0" borderId="16" xfId="0" applyNumberFormat="1" applyFont="1" applyBorder="1"/>
    <xf numFmtId="4" fontId="13" fillId="0" borderId="4" xfId="0" applyNumberFormat="1" applyFont="1" applyBorder="1"/>
    <xf numFmtId="4" fontId="13" fillId="0" borderId="17" xfId="0" applyNumberFormat="1" applyFont="1" applyBorder="1"/>
    <xf numFmtId="4" fontId="12" fillId="0" borderId="4" xfId="0" applyNumberFormat="1" applyFont="1" applyBorder="1" applyAlignment="1">
      <alignment horizontal="right"/>
    </xf>
    <xf numFmtId="44" fontId="12" fillId="0" borderId="1" xfId="1" applyFont="1" applyBorder="1"/>
    <xf numFmtId="44" fontId="12" fillId="0" borderId="0" xfId="1" applyFont="1"/>
    <xf numFmtId="44" fontId="18" fillId="0" borderId="0" xfId="0" applyNumberFormat="1" applyFont="1" applyBorder="1"/>
    <xf numFmtId="4" fontId="13" fillId="0" borderId="18" xfId="0" applyNumberFormat="1" applyFont="1" applyBorder="1"/>
    <xf numFmtId="4" fontId="13" fillId="0" borderId="19" xfId="0" applyNumberFormat="1" applyFont="1" applyBorder="1"/>
    <xf numFmtId="4" fontId="13" fillId="0" borderId="20" xfId="0" applyNumberFormat="1" applyFont="1" applyBorder="1"/>
    <xf numFmtId="4" fontId="12" fillId="0" borderId="10" xfId="0" applyNumberFormat="1" applyFont="1" applyBorder="1"/>
    <xf numFmtId="4" fontId="12" fillId="0" borderId="1" xfId="0" applyNumberFormat="1" applyFont="1" applyBorder="1"/>
    <xf numFmtId="4" fontId="15" fillId="0" borderId="16" xfId="0" applyNumberFormat="1" applyFont="1" applyBorder="1"/>
    <xf numFmtId="4" fontId="13" fillId="0" borderId="21" xfId="0" applyNumberFormat="1" applyFont="1" applyBorder="1"/>
    <xf numFmtId="4" fontId="15" fillId="0" borderId="7" xfId="0" applyNumberFormat="1" applyFont="1" applyBorder="1"/>
  </cellXfs>
  <cellStyles count="7">
    <cellStyle name="Currency" xfId="1" builtinId="4"/>
    <cellStyle name="Followed Hyperlink" xfId="4" builtinId="9" hidden="1"/>
    <cellStyle name="Followed Hyperlink" xfId="6" builtinId="9" hidden="1"/>
    <cellStyle name="Hyperlink" xfId="3" builtinId="8" hidden="1"/>
    <cellStyle name="Hyperlink" xfId="5" builtinId="8" hidden="1"/>
    <cellStyle name="Normal" xfId="0" builtinId="0"/>
    <cellStyle name="Percent" xfId="2" builtinId="5"/>
  </cellStyles>
  <dxfs count="20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9"/>
  <sheetViews>
    <sheetView tabSelected="1" zoomScale="85" zoomScaleNormal="85" zoomScalePageLayoutView="85" workbookViewId="0">
      <selection activeCell="O29" sqref="O29"/>
    </sheetView>
  </sheetViews>
  <sheetFormatPr defaultColWidth="0" defaultRowHeight="15" zeroHeight="1" x14ac:dyDescent="0.2"/>
  <cols>
    <col min="1" max="1" width="23.7109375" style="15" customWidth="1"/>
    <col min="2" max="2" width="16.28515625" style="38" customWidth="1"/>
    <col min="3" max="3" width="9.42578125" style="39" customWidth="1"/>
    <col min="4" max="4" width="16.7109375" style="15" customWidth="1"/>
    <col min="5" max="5" width="1.7109375" style="9" customWidth="1"/>
    <col min="6" max="6" width="1.7109375" style="11" customWidth="1"/>
    <col min="7" max="7" width="20.140625" style="9" bestFit="1" customWidth="1"/>
    <col min="8" max="8" width="8.28515625" style="9" customWidth="1"/>
    <col min="9" max="9" width="1.7109375" style="9" customWidth="1"/>
    <col min="10" max="10" width="17.42578125" style="9" customWidth="1"/>
    <col min="11" max="11" width="9.42578125" style="9" customWidth="1"/>
    <col min="12" max="12" width="15.5703125" style="9" bestFit="1" customWidth="1"/>
    <col min="13" max="13" width="1.7109375" style="9" customWidth="1"/>
    <col min="14" max="14" width="1.7109375" style="11" customWidth="1"/>
    <col min="15" max="15" width="19.7109375" style="11" customWidth="1"/>
    <col min="16" max="16" width="13.42578125" style="9" customWidth="1"/>
    <col min="17" max="17" width="13" style="9" customWidth="1"/>
    <col min="18" max="18" width="9.140625" style="9" customWidth="1"/>
    <col min="19" max="16384" width="0" style="9" hidden="1"/>
  </cols>
  <sheetData>
    <row r="1" spans="1:17" s="8" customFormat="1" ht="23.25" x14ac:dyDescent="0.35">
      <c r="A1" s="2" t="s">
        <v>49</v>
      </c>
      <c r="B1" s="2"/>
      <c r="C1" s="2"/>
      <c r="D1" s="2"/>
      <c r="E1" s="3"/>
      <c r="F1" s="4" t="s">
        <v>52</v>
      </c>
      <c r="G1" s="5"/>
      <c r="H1" s="5"/>
      <c r="I1" s="5"/>
      <c r="J1" s="5"/>
      <c r="K1" s="5"/>
      <c r="L1" s="5"/>
      <c r="M1" s="3"/>
      <c r="N1" s="6" t="s">
        <v>23</v>
      </c>
      <c r="O1" s="7"/>
      <c r="P1" s="7"/>
      <c r="Q1" s="7"/>
    </row>
    <row r="2" spans="1:17" ht="15.75" x14ac:dyDescent="0.2">
      <c r="A2" s="170" t="s">
        <v>55</v>
      </c>
      <c r="B2" s="170" t="s">
        <v>58</v>
      </c>
      <c r="C2" s="171" t="s">
        <v>56</v>
      </c>
      <c r="D2" s="170" t="s">
        <v>57</v>
      </c>
      <c r="F2" s="10"/>
      <c r="G2" s="11"/>
      <c r="H2" s="11"/>
      <c r="I2" s="11"/>
      <c r="J2" s="11"/>
      <c r="K2" s="11"/>
      <c r="L2" s="11"/>
      <c r="N2" s="10"/>
    </row>
    <row r="3" spans="1:17" s="89" customFormat="1" x14ac:dyDescent="0.2">
      <c r="A3" s="92" t="s">
        <v>0</v>
      </c>
      <c r="B3" s="92"/>
      <c r="C3" s="92"/>
      <c r="D3" s="92"/>
      <c r="F3" s="90"/>
      <c r="G3" s="91"/>
      <c r="H3" s="91"/>
      <c r="I3" s="91"/>
      <c r="J3" s="91"/>
      <c r="K3" s="91"/>
      <c r="L3" s="91"/>
      <c r="N3" s="90"/>
      <c r="O3" s="91"/>
    </row>
    <row r="4" spans="1:17" s="89" customFormat="1" ht="14.25" x14ac:dyDescent="0.2">
      <c r="A4" s="93" t="s">
        <v>36</v>
      </c>
      <c r="B4" s="94">
        <v>90</v>
      </c>
      <c r="C4" s="95" t="s">
        <v>61</v>
      </c>
      <c r="D4" s="96"/>
      <c r="F4" s="90"/>
      <c r="G4" s="91"/>
      <c r="H4" s="91"/>
      <c r="I4" s="91"/>
      <c r="J4" s="91"/>
      <c r="K4" s="91"/>
      <c r="L4" s="91"/>
      <c r="N4" s="90"/>
    </row>
    <row r="5" spans="1:17" s="89" customFormat="1" ht="14.25" x14ac:dyDescent="0.2">
      <c r="A5" s="93" t="s">
        <v>60</v>
      </c>
      <c r="B5" s="16">
        <v>5</v>
      </c>
      <c r="C5" s="17">
        <v>1</v>
      </c>
      <c r="D5" s="96"/>
      <c r="F5" s="90"/>
      <c r="G5" s="91"/>
      <c r="H5" s="91"/>
      <c r="I5" s="91"/>
      <c r="J5" s="91"/>
      <c r="K5" s="91"/>
      <c r="L5" s="91"/>
      <c r="N5" s="90"/>
      <c r="O5" s="91"/>
    </row>
    <row r="6" spans="1:17" s="89" customFormat="1" ht="18.75" customHeight="1" thickBot="1" x14ac:dyDescent="0.25">
      <c r="A6" s="97"/>
      <c r="B6" s="98"/>
      <c r="C6" s="99"/>
      <c r="D6" s="100">
        <f>B5*B4*C5</f>
        <v>450</v>
      </c>
      <c r="E6" s="91"/>
      <c r="F6" s="90"/>
      <c r="G6" s="91"/>
      <c r="H6" s="91"/>
      <c r="I6" s="91"/>
      <c r="J6" s="91"/>
      <c r="K6" s="91"/>
      <c r="L6" s="91"/>
      <c r="M6" s="91"/>
      <c r="N6" s="90"/>
      <c r="O6" s="91"/>
    </row>
    <row r="7" spans="1:17" s="89" customFormat="1" ht="18.75" customHeight="1" x14ac:dyDescent="0.2">
      <c r="A7" s="101" t="s">
        <v>1</v>
      </c>
      <c r="B7" s="101"/>
      <c r="C7" s="101"/>
      <c r="D7" s="101"/>
      <c r="F7" s="90"/>
      <c r="G7" s="91"/>
      <c r="H7" s="91"/>
      <c r="I7" s="91"/>
      <c r="J7" s="91"/>
      <c r="K7" s="91"/>
      <c r="L7" s="91"/>
      <c r="N7" s="90"/>
      <c r="O7" s="91"/>
    </row>
    <row r="8" spans="1:17" s="89" customFormat="1" ht="18.75" customHeight="1" x14ac:dyDescent="0.2">
      <c r="A8" s="93" t="s">
        <v>53</v>
      </c>
      <c r="B8" s="102">
        <v>250</v>
      </c>
      <c r="C8" s="103"/>
      <c r="D8" s="96"/>
      <c r="F8" s="90"/>
      <c r="G8" s="91"/>
      <c r="H8" s="91"/>
      <c r="I8" s="91"/>
      <c r="J8" s="91"/>
      <c r="K8" s="91"/>
      <c r="L8" s="91"/>
      <c r="N8" s="90"/>
      <c r="O8" s="91"/>
    </row>
    <row r="9" spans="1:17" s="89" customFormat="1" ht="18.75" customHeight="1" x14ac:dyDescent="0.2">
      <c r="A9" s="93" t="s">
        <v>67</v>
      </c>
      <c r="B9" s="102">
        <v>150</v>
      </c>
      <c r="C9" s="103"/>
      <c r="D9" s="96"/>
      <c r="F9" s="90"/>
      <c r="G9" s="91"/>
      <c r="H9" s="91"/>
      <c r="I9" s="91"/>
      <c r="J9" s="91"/>
      <c r="K9" s="91"/>
      <c r="L9" s="91"/>
      <c r="N9" s="90"/>
      <c r="O9" s="91"/>
    </row>
    <row r="10" spans="1:17" s="89" customFormat="1" ht="18.75" customHeight="1" x14ac:dyDescent="0.2">
      <c r="A10" s="93" t="s">
        <v>73</v>
      </c>
      <c r="B10" s="102">
        <v>200</v>
      </c>
      <c r="C10" s="103"/>
      <c r="D10" s="96"/>
      <c r="F10" s="90"/>
      <c r="G10" s="91"/>
      <c r="H10" s="91"/>
      <c r="I10" s="91"/>
      <c r="J10" s="91"/>
      <c r="K10" s="91"/>
      <c r="L10" s="91"/>
      <c r="N10" s="90"/>
      <c r="O10" s="91"/>
    </row>
    <row r="11" spans="1:17" s="89" customFormat="1" ht="15" customHeight="1" thickBot="1" x14ac:dyDescent="0.3">
      <c r="A11" s="104"/>
      <c r="B11" s="98"/>
      <c r="C11" s="99"/>
      <c r="D11" s="105">
        <f>SUM(B8:B10)</f>
        <v>600</v>
      </c>
      <c r="F11" s="90"/>
      <c r="G11" s="91"/>
      <c r="H11" s="91"/>
      <c r="I11" s="91"/>
      <c r="J11" s="91"/>
      <c r="K11" s="91"/>
      <c r="L11" s="91"/>
      <c r="N11" s="90"/>
      <c r="O11" s="91"/>
    </row>
    <row r="12" spans="1:17" s="89" customFormat="1" x14ac:dyDescent="0.2">
      <c r="A12" s="106" t="s">
        <v>2</v>
      </c>
      <c r="B12" s="106"/>
      <c r="C12" s="106"/>
      <c r="D12" s="106"/>
      <c r="E12" s="107"/>
      <c r="F12" s="90"/>
      <c r="G12" s="91"/>
      <c r="H12" s="91"/>
      <c r="I12" s="91"/>
      <c r="J12" s="91"/>
      <c r="K12" s="91"/>
      <c r="L12" s="91"/>
      <c r="M12" s="107"/>
      <c r="N12" s="90"/>
      <c r="O12" s="91"/>
    </row>
    <row r="13" spans="1:17" s="89" customFormat="1" ht="14.25" x14ac:dyDescent="0.2">
      <c r="A13" s="93" t="s">
        <v>59</v>
      </c>
      <c r="B13" s="108">
        <v>0</v>
      </c>
      <c r="C13" s="109"/>
      <c r="D13" s="110"/>
      <c r="E13" s="107"/>
      <c r="F13" s="90"/>
      <c r="M13" s="107"/>
      <c r="N13" s="90"/>
      <c r="O13" s="91"/>
    </row>
    <row r="14" spans="1:17" s="89" customFormat="1" ht="14.25" x14ac:dyDescent="0.2">
      <c r="A14" s="93" t="s">
        <v>16</v>
      </c>
      <c r="B14" s="108">
        <v>470</v>
      </c>
      <c r="C14" s="109"/>
      <c r="D14" s="110"/>
      <c r="E14" s="107"/>
      <c r="F14" s="90"/>
      <c r="M14" s="107"/>
      <c r="N14" s="90"/>
      <c r="O14" s="91"/>
    </row>
    <row r="15" spans="1:17" s="89" customFormat="1" ht="14.25" x14ac:dyDescent="0.2">
      <c r="A15" s="93" t="s">
        <v>17</v>
      </c>
      <c r="B15" s="108">
        <v>185</v>
      </c>
      <c r="C15" s="109"/>
      <c r="D15" s="110"/>
      <c r="E15" s="107"/>
      <c r="F15" s="90"/>
      <c r="M15" s="107"/>
      <c r="N15" s="90"/>
      <c r="O15" s="91"/>
    </row>
    <row r="16" spans="1:17" s="89" customFormat="1" ht="14.25" x14ac:dyDescent="0.2">
      <c r="A16" s="93" t="s">
        <v>6</v>
      </c>
      <c r="B16" s="108">
        <v>80</v>
      </c>
      <c r="C16" s="109"/>
      <c r="D16" s="110"/>
      <c r="E16" s="107"/>
      <c r="F16" s="90"/>
      <c r="M16" s="107"/>
      <c r="N16" s="90"/>
      <c r="O16" s="91"/>
    </row>
    <row r="17" spans="1:17" s="89" customFormat="1" ht="14.25" x14ac:dyDescent="0.2">
      <c r="A17" s="93" t="s">
        <v>24</v>
      </c>
      <c r="B17" s="111">
        <v>20</v>
      </c>
      <c r="C17" s="112"/>
      <c r="D17" s="110"/>
      <c r="E17" s="107"/>
      <c r="F17" s="90"/>
      <c r="H17" s="29"/>
      <c r="I17" s="29"/>
      <c r="J17" s="29"/>
      <c r="M17" s="107"/>
      <c r="N17" s="90"/>
      <c r="O17" s="91"/>
    </row>
    <row r="18" spans="1:17" s="89" customFormat="1" ht="14.25" x14ac:dyDescent="0.2">
      <c r="A18" s="93" t="s">
        <v>4</v>
      </c>
      <c r="B18" s="108">
        <v>130</v>
      </c>
      <c r="C18" s="109"/>
      <c r="D18" s="110"/>
      <c r="E18" s="107"/>
      <c r="F18" s="90"/>
      <c r="M18" s="107"/>
      <c r="N18" s="90"/>
      <c r="O18" s="91"/>
    </row>
    <row r="19" spans="1:17" s="89" customFormat="1" ht="14.25" x14ac:dyDescent="0.2">
      <c r="A19" s="93" t="s">
        <v>5</v>
      </c>
      <c r="B19" s="108">
        <v>130</v>
      </c>
      <c r="C19" s="109"/>
      <c r="D19" s="110"/>
      <c r="E19" s="107"/>
      <c r="F19" s="90"/>
      <c r="M19" s="107"/>
      <c r="N19" s="90"/>
      <c r="O19" s="91"/>
    </row>
    <row r="20" spans="1:17" s="89" customFormat="1" x14ac:dyDescent="0.25">
      <c r="A20" s="93" t="s">
        <v>7</v>
      </c>
      <c r="B20" s="108">
        <v>0</v>
      </c>
      <c r="C20" s="109"/>
      <c r="D20" s="110"/>
      <c r="E20" s="107"/>
      <c r="F20" s="90"/>
      <c r="M20" s="107"/>
      <c r="N20" s="90"/>
      <c r="O20" s="113" t="s">
        <v>20</v>
      </c>
      <c r="P20" s="114" t="s">
        <v>21</v>
      </c>
      <c r="Q20" s="114" t="s">
        <v>22</v>
      </c>
    </row>
    <row r="21" spans="1:17" s="89" customFormat="1" x14ac:dyDescent="0.25">
      <c r="A21" s="93" t="s">
        <v>8</v>
      </c>
      <c r="B21" s="108">
        <v>45</v>
      </c>
      <c r="C21" s="109"/>
      <c r="D21" s="110"/>
      <c r="E21" s="115"/>
      <c r="F21" s="90"/>
      <c r="M21" s="115"/>
      <c r="N21" s="90"/>
      <c r="O21" s="113"/>
      <c r="P21" s="114"/>
      <c r="Q21" s="114"/>
    </row>
    <row r="22" spans="1:17" s="89" customFormat="1" ht="15.75" thickBot="1" x14ac:dyDescent="0.3">
      <c r="A22" s="104"/>
      <c r="B22" s="98"/>
      <c r="C22" s="99"/>
      <c r="D22" s="100">
        <f>SUM(B13:B21)</f>
        <v>1060</v>
      </c>
      <c r="E22" s="107"/>
      <c r="F22" s="90"/>
      <c r="M22" s="107"/>
      <c r="N22" s="90"/>
      <c r="O22" s="113"/>
      <c r="P22" s="114"/>
      <c r="Q22" s="114"/>
    </row>
    <row r="23" spans="1:17" s="89" customFormat="1" x14ac:dyDescent="0.25">
      <c r="A23" s="106" t="s">
        <v>3</v>
      </c>
      <c r="B23" s="106"/>
      <c r="C23" s="106"/>
      <c r="D23" s="106"/>
      <c r="E23" s="107"/>
      <c r="F23" s="90"/>
      <c r="M23" s="107"/>
      <c r="N23" s="90"/>
      <c r="O23" s="113"/>
      <c r="P23" s="114"/>
      <c r="Q23" s="114"/>
    </row>
    <row r="24" spans="1:17" s="89" customFormat="1" ht="14.25" x14ac:dyDescent="0.2">
      <c r="A24" s="93" t="s">
        <v>91</v>
      </c>
      <c r="B24" s="108">
        <v>0</v>
      </c>
      <c r="C24" s="109"/>
      <c r="D24" s="110"/>
      <c r="E24" s="107"/>
      <c r="F24" s="90"/>
      <c r="M24" s="107"/>
      <c r="N24" s="90"/>
      <c r="O24" s="116" t="s">
        <v>114</v>
      </c>
      <c r="P24" s="117">
        <v>1000</v>
      </c>
      <c r="Q24" s="118">
        <f>P24/ProjExp</f>
        <v>0.38684719535783363</v>
      </c>
    </row>
    <row r="25" spans="1:17" s="89" customFormat="1" ht="14.25" x14ac:dyDescent="0.2">
      <c r="A25" s="93" t="s">
        <v>9</v>
      </c>
      <c r="B25" s="108">
        <v>120</v>
      </c>
      <c r="C25" s="109"/>
      <c r="D25" s="110"/>
      <c r="F25" s="90"/>
      <c r="G25" s="29"/>
      <c r="N25" s="90"/>
      <c r="O25" s="119" t="s">
        <v>115</v>
      </c>
      <c r="P25" s="120">
        <v>850</v>
      </c>
      <c r="Q25" s="118">
        <f>P25/ProjExp</f>
        <v>0.32882011605415862</v>
      </c>
    </row>
    <row r="26" spans="1:17" s="89" customFormat="1" ht="14.25" x14ac:dyDescent="0.2">
      <c r="A26" s="93" t="s">
        <v>93</v>
      </c>
      <c r="B26" s="111">
        <v>20</v>
      </c>
      <c r="C26" s="112"/>
      <c r="D26" s="96"/>
      <c r="F26" s="90"/>
      <c r="N26" s="90"/>
      <c r="O26" s="121" t="s">
        <v>116</v>
      </c>
      <c r="P26" s="102">
        <v>250</v>
      </c>
      <c r="Q26" s="118">
        <f>P26/ProjExp</f>
        <v>9.6711798839458407E-2</v>
      </c>
    </row>
    <row r="27" spans="1:17" s="89" customFormat="1" ht="14.25" x14ac:dyDescent="0.2">
      <c r="A27" s="93" t="s">
        <v>62</v>
      </c>
      <c r="B27" s="122">
        <v>40</v>
      </c>
      <c r="C27" s="123"/>
      <c r="D27" s="96"/>
      <c r="F27" s="90"/>
      <c r="G27" s="29"/>
      <c r="N27" s="90"/>
      <c r="O27" s="116" t="s">
        <v>117</v>
      </c>
      <c r="P27" s="117">
        <v>250</v>
      </c>
      <c r="Q27" s="118">
        <f>P27/ProjExp</f>
        <v>9.6711798839458407E-2</v>
      </c>
    </row>
    <row r="28" spans="1:17" s="89" customFormat="1" thickBot="1" x14ac:dyDescent="0.25">
      <c r="A28" s="93" t="s">
        <v>92</v>
      </c>
      <c r="B28" s="124">
        <v>60</v>
      </c>
      <c r="C28" s="125"/>
      <c r="D28" s="96"/>
      <c r="E28" s="126"/>
      <c r="F28" s="91"/>
      <c r="M28" s="126"/>
      <c r="N28" s="91"/>
      <c r="O28" s="127" t="s">
        <v>118</v>
      </c>
      <c r="P28" s="128">
        <v>150</v>
      </c>
      <c r="Q28" s="118">
        <f>P28/ProjExp</f>
        <v>5.8027079303675046E-2</v>
      </c>
    </row>
    <row r="29" spans="1:17" ht="15.75" thickBot="1" x14ac:dyDescent="0.25">
      <c r="A29" s="96"/>
      <c r="B29" s="129"/>
      <c r="C29" s="130"/>
      <c r="D29" s="131"/>
      <c r="E29" s="126"/>
      <c r="F29" s="91"/>
      <c r="G29" s="106" t="s">
        <v>42</v>
      </c>
      <c r="H29" s="106"/>
      <c r="I29" s="106"/>
      <c r="J29" s="106"/>
      <c r="K29" s="106"/>
      <c r="L29" s="106"/>
      <c r="M29" s="37"/>
      <c r="Q29" s="33"/>
    </row>
    <row r="30" spans="1:17" ht="15.75" thickBot="1" x14ac:dyDescent="0.25">
      <c r="A30" s="104"/>
      <c r="B30" s="98"/>
      <c r="C30" s="99"/>
      <c r="D30" s="100">
        <f>SUM(B24:B28)</f>
        <v>240</v>
      </c>
      <c r="E30" s="126"/>
      <c r="F30" s="91"/>
      <c r="G30" s="132" t="s">
        <v>44</v>
      </c>
      <c r="H30" s="132"/>
      <c r="I30" s="132"/>
      <c r="J30" s="132"/>
      <c r="K30" s="89">
        <v>0</v>
      </c>
      <c r="L30" s="89"/>
      <c r="M30" s="37"/>
      <c r="O30" s="40" t="s">
        <v>110</v>
      </c>
      <c r="P30" s="41"/>
      <c r="Q30" s="42"/>
    </row>
    <row r="31" spans="1:17" x14ac:dyDescent="0.2">
      <c r="A31" s="43"/>
      <c r="B31" s="43"/>
      <c r="C31" s="43"/>
      <c r="D31" s="43"/>
      <c r="E31" s="126"/>
      <c r="F31" s="91"/>
      <c r="G31" s="132" t="s">
        <v>45</v>
      </c>
      <c r="H31" s="132"/>
      <c r="I31" s="132"/>
      <c r="J31" s="132"/>
      <c r="K31" s="122">
        <v>0</v>
      </c>
      <c r="L31" s="89"/>
      <c r="M31" s="37"/>
      <c r="O31" s="44"/>
      <c r="P31" s="45"/>
      <c r="Q31" s="46"/>
    </row>
    <row r="32" spans="1:17" x14ac:dyDescent="0.2">
      <c r="A32" s="133"/>
      <c r="B32" s="134"/>
      <c r="C32" s="135"/>
      <c r="D32" s="136"/>
      <c r="E32" s="126"/>
      <c r="F32" s="91"/>
      <c r="G32" s="132" t="s">
        <v>74</v>
      </c>
      <c r="H32" s="132"/>
      <c r="I32" s="132"/>
      <c r="J32" s="132"/>
      <c r="K32" s="137">
        <v>200</v>
      </c>
      <c r="L32" s="89"/>
      <c r="M32" s="37"/>
      <c r="O32" s="44"/>
      <c r="P32" s="45"/>
      <c r="Q32" s="46"/>
    </row>
    <row r="33" spans="1:18" x14ac:dyDescent="0.2">
      <c r="A33" s="133"/>
      <c r="B33" s="134"/>
      <c r="C33" s="135"/>
      <c r="D33" s="136"/>
      <c r="E33" s="126"/>
      <c r="F33" s="91"/>
      <c r="G33" s="132"/>
      <c r="H33" s="132"/>
      <c r="I33" s="132"/>
      <c r="J33" s="132"/>
      <c r="K33" s="111"/>
      <c r="L33" s="89"/>
      <c r="M33" s="37"/>
      <c r="O33" s="44"/>
      <c r="P33" s="45"/>
      <c r="Q33" s="46"/>
    </row>
    <row r="34" spans="1:18" x14ac:dyDescent="0.2">
      <c r="A34" s="133"/>
      <c r="B34" s="134"/>
      <c r="C34" s="135"/>
      <c r="D34" s="136"/>
      <c r="E34" s="126"/>
      <c r="F34" s="91"/>
      <c r="G34" s="138"/>
      <c r="H34" s="138"/>
      <c r="I34" s="138"/>
      <c r="J34" s="138"/>
      <c r="K34" s="122"/>
      <c r="L34" s="89"/>
      <c r="M34" s="37"/>
      <c r="O34" s="51" t="s">
        <v>111</v>
      </c>
      <c r="P34" s="52"/>
      <c r="Q34" s="53"/>
    </row>
    <row r="35" spans="1:18" x14ac:dyDescent="0.2">
      <c r="A35" s="133"/>
      <c r="B35" s="134"/>
      <c r="C35" s="135"/>
      <c r="D35" s="136"/>
      <c r="E35" s="126"/>
      <c r="F35" s="91"/>
      <c r="G35" s="138"/>
      <c r="H35" s="138"/>
      <c r="I35" s="138"/>
      <c r="J35" s="138"/>
      <c r="K35" s="124"/>
      <c r="L35" s="89"/>
      <c r="M35" s="37"/>
      <c r="O35" s="51"/>
      <c r="P35" s="52"/>
      <c r="Q35" s="53"/>
    </row>
    <row r="36" spans="1:18" ht="15.75" thickBot="1" x14ac:dyDescent="0.25">
      <c r="A36" s="133"/>
      <c r="B36" s="134"/>
      <c r="C36" s="135"/>
      <c r="D36" s="136"/>
      <c r="E36" s="126"/>
      <c r="F36" s="91"/>
      <c r="G36" s="139"/>
      <c r="H36" s="139"/>
      <c r="I36" s="139"/>
      <c r="J36" s="139"/>
      <c r="K36" s="98"/>
      <c r="L36" s="100">
        <f>SUM(K30:K36)</f>
        <v>200</v>
      </c>
      <c r="M36" s="37"/>
      <c r="O36" s="51"/>
      <c r="P36" s="52"/>
      <c r="Q36" s="53"/>
    </row>
    <row r="37" spans="1:18" ht="18" x14ac:dyDescent="0.25">
      <c r="A37" s="47"/>
      <c r="B37" s="48"/>
      <c r="C37" s="49"/>
      <c r="D37" s="50"/>
      <c r="E37" s="37"/>
      <c r="G37" s="54" t="s">
        <v>11</v>
      </c>
      <c r="H37" s="54"/>
      <c r="J37" s="54" t="s">
        <v>12</v>
      </c>
      <c r="K37" s="54"/>
      <c r="L37" s="54"/>
      <c r="M37" s="37"/>
      <c r="O37" s="51" t="s">
        <v>112</v>
      </c>
      <c r="P37" s="52"/>
      <c r="Q37" s="53"/>
    </row>
    <row r="38" spans="1:18" ht="15.75" x14ac:dyDescent="0.25">
      <c r="A38" s="47"/>
      <c r="B38" s="48"/>
      <c r="C38" s="49"/>
      <c r="D38" s="50"/>
      <c r="E38" s="37"/>
      <c r="G38" s="140" t="s">
        <v>27</v>
      </c>
      <c r="H38" s="141">
        <v>120</v>
      </c>
      <c r="I38" s="89"/>
      <c r="J38" s="113" t="s">
        <v>19</v>
      </c>
      <c r="K38" s="88" t="s">
        <v>18</v>
      </c>
      <c r="L38" s="88"/>
      <c r="M38" s="37"/>
      <c r="O38" s="51"/>
      <c r="P38" s="52"/>
      <c r="Q38" s="53"/>
    </row>
    <row r="39" spans="1:18" ht="15.75" x14ac:dyDescent="0.2">
      <c r="A39" s="47"/>
      <c r="B39" s="48"/>
      <c r="C39" s="49"/>
      <c r="D39" s="50"/>
      <c r="E39" s="37"/>
      <c r="G39" s="140" t="s">
        <v>28</v>
      </c>
      <c r="H39" s="141">
        <v>5</v>
      </c>
      <c r="I39" s="91"/>
      <c r="J39" s="142" t="s">
        <v>30</v>
      </c>
      <c r="K39" s="143">
        <v>0.7</v>
      </c>
      <c r="L39" s="117">
        <v>7</v>
      </c>
      <c r="M39" s="37"/>
      <c r="O39" s="51"/>
      <c r="P39" s="52"/>
      <c r="Q39" s="53"/>
    </row>
    <row r="40" spans="1:18" ht="15.75" x14ac:dyDescent="0.2">
      <c r="D40" s="50"/>
      <c r="E40" s="37"/>
      <c r="G40" s="144" t="s">
        <v>29</v>
      </c>
      <c r="H40" s="145"/>
      <c r="I40" s="91"/>
      <c r="J40" s="131" t="s">
        <v>31</v>
      </c>
      <c r="K40" s="146">
        <f>1-K39</f>
        <v>0.30000000000000004</v>
      </c>
      <c r="L40" s="128">
        <v>9</v>
      </c>
      <c r="M40" s="37"/>
      <c r="O40" s="56" t="s">
        <v>113</v>
      </c>
      <c r="P40" s="57"/>
      <c r="Q40" s="58"/>
    </row>
    <row r="41" spans="1:18" ht="15.75" x14ac:dyDescent="0.25">
      <c r="D41" s="50"/>
      <c r="E41" s="37"/>
      <c r="G41" s="147" t="s">
        <v>13</v>
      </c>
      <c r="H41" s="148">
        <f>SUM(H38*H39)-H40</f>
        <v>600</v>
      </c>
      <c r="I41" s="149"/>
      <c r="J41" s="150" t="s">
        <v>10</v>
      </c>
      <c r="K41" s="150"/>
      <c r="L41" s="151">
        <f>(K39*L39)+(K40*L40)</f>
        <v>7.6</v>
      </c>
      <c r="M41" s="37"/>
      <c r="O41" s="56"/>
      <c r="P41" s="57"/>
      <c r="Q41" s="58"/>
    </row>
    <row r="42" spans="1:18" ht="16.5" thickBot="1" x14ac:dyDescent="0.3">
      <c r="A42" s="152" t="s">
        <v>26</v>
      </c>
      <c r="B42" s="152"/>
      <c r="C42" s="153"/>
      <c r="D42" s="154">
        <f>SUM(D6+D11+D22+D30)</f>
        <v>2350</v>
      </c>
      <c r="E42" s="37"/>
      <c r="G42" s="89" t="s">
        <v>63</v>
      </c>
      <c r="H42" s="89">
        <v>0</v>
      </c>
      <c r="I42" s="91"/>
      <c r="J42" s="155" t="s">
        <v>32</v>
      </c>
      <c r="K42" s="155"/>
      <c r="L42" s="156">
        <f>L41*(H41-H42)</f>
        <v>4560</v>
      </c>
      <c r="M42" s="37"/>
      <c r="O42" s="59"/>
      <c r="P42" s="60"/>
      <c r="Q42" s="61"/>
    </row>
    <row r="43" spans="1:18" ht="16.5" thickBot="1" x14ac:dyDescent="0.3">
      <c r="A43" s="157" t="s">
        <v>38</v>
      </c>
      <c r="B43" s="158">
        <v>0.1</v>
      </c>
      <c r="C43" s="159"/>
      <c r="D43" s="160">
        <f>B43*D42</f>
        <v>235</v>
      </c>
      <c r="E43" s="37"/>
      <c r="G43" s="161"/>
      <c r="H43" s="161"/>
      <c r="I43" s="161"/>
      <c r="J43" s="162" t="s">
        <v>25</v>
      </c>
      <c r="K43" s="162"/>
      <c r="L43" s="163">
        <v>0</v>
      </c>
      <c r="M43" s="37"/>
      <c r="O43" s="62"/>
      <c r="P43" s="62"/>
      <c r="Q43" s="62"/>
      <c r="R43" s="11"/>
    </row>
    <row r="44" spans="1:18" ht="18.75" thickBot="1" x14ac:dyDescent="0.3">
      <c r="A44" s="164" t="s">
        <v>49</v>
      </c>
      <c r="B44" s="164"/>
      <c r="C44" s="165"/>
      <c r="D44" s="160">
        <f>SUM(D42:D43)</f>
        <v>2585</v>
      </c>
      <c r="E44" s="37"/>
      <c r="G44" s="63"/>
      <c r="H44" s="64"/>
      <c r="I44" s="65"/>
      <c r="J44" s="66" t="s">
        <v>50</v>
      </c>
      <c r="K44" s="66"/>
      <c r="L44" s="67">
        <f>L42*(1-L43)+L36</f>
        <v>4760</v>
      </c>
      <c r="M44" s="37"/>
      <c r="O44" s="68" t="s">
        <v>35</v>
      </c>
      <c r="P44" s="69">
        <f>SUM(P24:P28)</f>
        <v>2500</v>
      </c>
      <c r="Q44" s="70">
        <f>SUM(Q24:Q28)</f>
        <v>0.96711798839458396</v>
      </c>
      <c r="R44" s="71"/>
    </row>
    <row r="45" spans="1:18" ht="15.75" customHeight="1" x14ac:dyDescent="0.2">
      <c r="E45" s="37"/>
      <c r="M45" s="37"/>
      <c r="O45" s="72"/>
    </row>
    <row r="46" spans="1:18" ht="15.75" customHeight="1" x14ac:dyDescent="0.25">
      <c r="A46" s="73"/>
      <c r="B46" s="74"/>
      <c r="C46" s="75"/>
      <c r="D46" s="76"/>
      <c r="E46" s="37"/>
      <c r="G46" s="73"/>
      <c r="H46" s="77"/>
      <c r="I46" s="77"/>
      <c r="J46" s="78" t="s">
        <v>14</v>
      </c>
      <c r="K46" s="78"/>
      <c r="L46" s="79">
        <f>(ProjExp/ProjInc)</f>
        <v>0.54306722689075626</v>
      </c>
      <c r="M46" s="37"/>
      <c r="O46" s="80" t="s">
        <v>108</v>
      </c>
      <c r="P46" s="81">
        <f>P44-ProjExp</f>
        <v>-85</v>
      </c>
      <c r="Q46" s="82">
        <f>1-Q44</f>
        <v>3.2882011605416039E-2</v>
      </c>
      <c r="R46" s="73"/>
    </row>
    <row r="47" spans="1:18" ht="16.5" customHeight="1" x14ac:dyDescent="0.25">
      <c r="A47" s="83"/>
      <c r="B47" s="83"/>
      <c r="C47" s="83"/>
      <c r="D47" s="83"/>
      <c r="E47" s="37"/>
      <c r="G47" s="89"/>
      <c r="H47" s="91"/>
      <c r="I47" s="91"/>
      <c r="J47" s="155" t="s">
        <v>15</v>
      </c>
      <c r="K47" s="155"/>
      <c r="L47" s="167">
        <f>CEILING(L46*H41,1)</f>
        <v>326</v>
      </c>
      <c r="M47" s="126"/>
      <c r="N47" s="91"/>
      <c r="O47" s="166" t="s">
        <v>109</v>
      </c>
      <c r="P47" s="168">
        <f>P46+B10</f>
        <v>115</v>
      </c>
      <c r="Q47" s="169">
        <f>-P47/ProjExp</f>
        <v>-4.4487427466150871E-2</v>
      </c>
    </row>
    <row r="48" spans="1:18" ht="18.75" customHeight="1" x14ac:dyDescent="0.2">
      <c r="A48" s="83"/>
      <c r="B48" s="83"/>
      <c r="C48" s="83"/>
      <c r="D48" s="83"/>
      <c r="E48" s="37"/>
      <c r="G48" s="89"/>
      <c r="H48" s="91"/>
      <c r="I48" s="91"/>
      <c r="J48" s="155" t="s">
        <v>37</v>
      </c>
      <c r="K48" s="155"/>
      <c r="L48" s="167">
        <f>CEILING(L47/H39,1)</f>
        <v>66</v>
      </c>
      <c r="M48" s="126"/>
      <c r="N48" s="91"/>
      <c r="O48" s="89"/>
      <c r="P48" s="89"/>
      <c r="Q48" s="89"/>
    </row>
    <row r="49" spans="1:17" ht="18.75" customHeight="1" thickBot="1" x14ac:dyDescent="0.25">
      <c r="A49" s="85"/>
      <c r="B49" s="86"/>
      <c r="C49" s="87"/>
      <c r="D49" s="85"/>
      <c r="E49" s="37"/>
      <c r="G49" s="161"/>
      <c r="H49" s="161"/>
      <c r="I49" s="161"/>
      <c r="J49" s="161"/>
      <c r="K49" s="161"/>
      <c r="L49" s="161"/>
      <c r="M49" s="126"/>
      <c r="N49" s="91"/>
      <c r="O49" s="161"/>
      <c r="P49" s="161"/>
      <c r="Q49" s="161"/>
    </row>
    <row r="50" spans="1:17" ht="15.75" customHeight="1" x14ac:dyDescent="0.2">
      <c r="E50" s="37"/>
      <c r="M50" s="37"/>
      <c r="O50" s="9"/>
    </row>
    <row r="51" spans="1:17" ht="15.75" customHeight="1" x14ac:dyDescent="0.2">
      <c r="B51" s="9"/>
      <c r="C51" s="9"/>
      <c r="D51" s="9"/>
      <c r="F51" s="9"/>
      <c r="N51" s="9"/>
      <c r="O51" s="9"/>
    </row>
    <row r="52" spans="1:17" ht="15.75" customHeight="1" x14ac:dyDescent="0.2">
      <c r="B52" s="9"/>
      <c r="C52" s="9"/>
      <c r="D52" s="9"/>
      <c r="F52" s="9"/>
      <c r="N52" s="9"/>
      <c r="O52" s="9"/>
    </row>
    <row r="53" spans="1:17" x14ac:dyDescent="0.2">
      <c r="B53" s="9"/>
      <c r="C53" s="9"/>
      <c r="D53" s="9"/>
      <c r="F53" s="9"/>
      <c r="N53" s="9"/>
      <c r="O53" s="9"/>
    </row>
    <row r="54" spans="1:17" s="11" customFormat="1" x14ac:dyDescent="0.2">
      <c r="A54" s="15"/>
      <c r="B54" s="9"/>
      <c r="C54" s="9"/>
      <c r="D54" s="9"/>
    </row>
    <row r="55" spans="1:17" s="71" customFormat="1" ht="18" x14ac:dyDescent="0.25">
      <c r="A55" s="15"/>
      <c r="B55" s="9"/>
      <c r="C55" s="9"/>
      <c r="D55" s="9"/>
    </row>
    <row r="56" spans="1:17" x14ac:dyDescent="0.2">
      <c r="B56" s="9"/>
      <c r="C56" s="9"/>
      <c r="D56" s="9"/>
      <c r="F56" s="9"/>
      <c r="N56" s="9"/>
      <c r="O56" s="9"/>
    </row>
    <row r="57" spans="1:17" s="73" customFormat="1" ht="18.75" customHeight="1" x14ac:dyDescent="0.25">
      <c r="A57" s="15"/>
      <c r="B57" s="9"/>
      <c r="C57" s="9"/>
      <c r="D57" s="9"/>
    </row>
    <row r="58" spans="1:17" ht="15.75" customHeight="1" x14ac:dyDescent="0.2">
      <c r="B58" s="9"/>
      <c r="C58" s="9"/>
      <c r="D58" s="9"/>
      <c r="F58" s="9"/>
      <c r="N58" s="9"/>
      <c r="O58" s="9"/>
    </row>
    <row r="59" spans="1:17" x14ac:dyDescent="0.2">
      <c r="B59" s="9"/>
      <c r="C59" s="9"/>
      <c r="D59" s="9"/>
      <c r="F59" s="9"/>
      <c r="N59" s="9"/>
      <c r="O59" s="9"/>
    </row>
    <row r="60" spans="1:17" x14ac:dyDescent="0.2">
      <c r="B60" s="9"/>
      <c r="C60" s="9"/>
      <c r="D60" s="9"/>
      <c r="F60" s="9"/>
      <c r="N60" s="9"/>
      <c r="O60" s="9"/>
    </row>
    <row r="61" spans="1:17" x14ac:dyDescent="0.2">
      <c r="B61" s="9"/>
      <c r="C61" s="9"/>
      <c r="D61" s="9"/>
      <c r="F61" s="9"/>
      <c r="N61" s="9"/>
      <c r="O61" s="9"/>
    </row>
    <row r="62" spans="1:17" hidden="1" x14ac:dyDescent="0.2">
      <c r="B62" s="9"/>
      <c r="C62" s="9"/>
      <c r="D62" s="9"/>
      <c r="F62" s="9"/>
      <c r="N62" s="9"/>
      <c r="O62" s="9"/>
    </row>
    <row r="63" spans="1:17" hidden="1" x14ac:dyDescent="0.2">
      <c r="B63" s="9"/>
      <c r="C63" s="9"/>
      <c r="D63" s="9"/>
      <c r="F63" s="9"/>
      <c r="N63" s="9"/>
      <c r="O63" s="9"/>
    </row>
    <row r="64" spans="1:17" hidden="1" x14ac:dyDescent="0.2">
      <c r="B64" s="9"/>
      <c r="C64" s="9"/>
      <c r="D64" s="9"/>
      <c r="F64" s="9"/>
      <c r="N64" s="9"/>
      <c r="O64" s="9"/>
    </row>
    <row r="65" spans="2:15" x14ac:dyDescent="0.2">
      <c r="B65" s="9"/>
      <c r="C65" s="9"/>
      <c r="D65" s="9"/>
      <c r="F65" s="9"/>
      <c r="N65" s="9"/>
      <c r="O65" s="9"/>
    </row>
    <row r="66" spans="2:15" x14ac:dyDescent="0.2">
      <c r="B66" s="9"/>
      <c r="C66" s="9"/>
      <c r="D66" s="9"/>
      <c r="F66" s="9"/>
      <c r="N66" s="9"/>
      <c r="O66" s="9"/>
    </row>
    <row r="67" spans="2:15" x14ac:dyDescent="0.2"/>
    <row r="68" spans="2:15" x14ac:dyDescent="0.2"/>
    <row r="69" spans="2:15" hidden="1" x14ac:dyDescent="0.2"/>
  </sheetData>
  <scenarios current="0" show="0" sqref="B50">
    <scenario name="KA Grant" locked="1" count="1" user="Eshan Shah" comment="Created by Eshan Shah on 11/11/2013_x000d_Modified by Eshan Shah on 11/11/2013">
      <inputCells r="P26" val="300"/>
    </scenario>
  </scenarios>
  <mergeCells count="32">
    <mergeCell ref="O37:Q39"/>
    <mergeCell ref="O34:Q36"/>
    <mergeCell ref="O30:Q33"/>
    <mergeCell ref="G29:I29"/>
    <mergeCell ref="J29:L29"/>
    <mergeCell ref="G30:J30"/>
    <mergeCell ref="G31:J31"/>
    <mergeCell ref="G32:J32"/>
    <mergeCell ref="A3:D3"/>
    <mergeCell ref="J47:K47"/>
    <mergeCell ref="J46:K46"/>
    <mergeCell ref="K38:L38"/>
    <mergeCell ref="A42:B42"/>
    <mergeCell ref="J43:K43"/>
    <mergeCell ref="J42:K42"/>
    <mergeCell ref="J41:K41"/>
    <mergeCell ref="O40:Q42"/>
    <mergeCell ref="J48:K48"/>
    <mergeCell ref="N1:Q1"/>
    <mergeCell ref="A44:B44"/>
    <mergeCell ref="A23:D23"/>
    <mergeCell ref="A7:D7"/>
    <mergeCell ref="A12:D12"/>
    <mergeCell ref="J44:K44"/>
    <mergeCell ref="J37:L37"/>
    <mergeCell ref="G37:H37"/>
    <mergeCell ref="A1:E1"/>
    <mergeCell ref="F1:M1"/>
    <mergeCell ref="G33:J33"/>
    <mergeCell ref="G34:J34"/>
    <mergeCell ref="G35:J35"/>
    <mergeCell ref="G36:J36"/>
  </mergeCells>
  <phoneticPr fontId="4" type="noConversion"/>
  <pageMargins left="0.23622047244094491" right="0.23622047244094491" top="0.74803149606299213" bottom="0.74803149606299213" header="0.31496062992125984" footer="0.31496062992125984"/>
  <pageSetup paperSize="9" scale="60" orientation="landscape" horizontalDpi="4294967293" verticalDpi="4294967293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N68"/>
  <sheetViews>
    <sheetView zoomScale="90" zoomScaleNormal="90" zoomScalePageLayoutView="80" workbookViewId="0">
      <selection activeCell="G56" sqref="G56"/>
    </sheetView>
  </sheetViews>
  <sheetFormatPr defaultColWidth="0" defaultRowHeight="15" zeroHeight="1" x14ac:dyDescent="0.2"/>
  <cols>
    <col min="1" max="1" width="24" style="15" customWidth="1"/>
    <col min="2" max="2" width="13.85546875" style="38" customWidth="1"/>
    <col min="3" max="3" width="14.7109375" style="9" customWidth="1"/>
    <col min="4" max="4" width="1.7109375" style="9" customWidth="1"/>
    <col min="5" max="5" width="1.7109375" style="11" customWidth="1"/>
    <col min="6" max="6" width="27.28515625" style="9" customWidth="1"/>
    <col min="7" max="7" width="14" style="9" customWidth="1"/>
    <col min="8" max="8" width="15.28515625" style="9" customWidth="1"/>
    <col min="9" max="9" width="1.7109375" style="9" customWidth="1"/>
    <col min="10" max="10" width="1.7109375" style="11" customWidth="1"/>
    <col min="11" max="11" width="20.42578125" style="11" customWidth="1"/>
    <col min="12" max="12" width="12.7109375" style="9" customWidth="1"/>
    <col min="13" max="13" width="15.7109375" style="9" customWidth="1"/>
    <col min="14" max="14" width="15.5703125" style="9" bestFit="1" customWidth="1"/>
    <col min="15" max="15" width="9.140625" style="9" customWidth="1"/>
    <col min="16" max="16384" width="0" style="9" hidden="1"/>
  </cols>
  <sheetData>
    <row r="1" spans="1:14" s="8" customFormat="1" ht="23.25" x14ac:dyDescent="0.35">
      <c r="A1" s="2" t="s">
        <v>39</v>
      </c>
      <c r="B1" s="2"/>
      <c r="C1" s="2"/>
      <c r="D1" s="3"/>
      <c r="E1" s="4" t="s">
        <v>40</v>
      </c>
      <c r="F1" s="5"/>
      <c r="G1" s="5"/>
      <c r="H1" s="5"/>
      <c r="I1" s="3"/>
      <c r="J1" s="6" t="s">
        <v>23</v>
      </c>
      <c r="K1" s="7"/>
      <c r="L1" s="7"/>
      <c r="M1" s="173"/>
      <c r="N1" s="173"/>
    </row>
    <row r="2" spans="1:14" ht="18.75" x14ac:dyDescent="0.2">
      <c r="A2" s="12" t="s">
        <v>0</v>
      </c>
      <c r="B2" s="12"/>
      <c r="C2" s="174" t="s">
        <v>94</v>
      </c>
      <c r="E2" s="10"/>
      <c r="F2" s="11" t="s">
        <v>79</v>
      </c>
      <c r="G2" s="175">
        <v>197</v>
      </c>
      <c r="H2" s="11"/>
      <c r="J2" s="10"/>
    </row>
    <row r="3" spans="1:14" x14ac:dyDescent="0.2">
      <c r="A3" s="13" t="s">
        <v>0</v>
      </c>
      <c r="B3" s="14">
        <v>450</v>
      </c>
      <c r="C3" s="176">
        <v>450</v>
      </c>
      <c r="E3" s="10"/>
      <c r="F3" s="11" t="s">
        <v>80</v>
      </c>
      <c r="G3" s="175">
        <v>244</v>
      </c>
      <c r="H3" s="11"/>
      <c r="J3" s="10"/>
    </row>
    <row r="4" spans="1:14" ht="18" x14ac:dyDescent="0.25">
      <c r="A4" s="13"/>
      <c r="B4" s="14"/>
      <c r="C4" s="176"/>
      <c r="E4" s="10"/>
      <c r="F4" s="9" t="s">
        <v>81</v>
      </c>
      <c r="G4" s="177">
        <v>346</v>
      </c>
      <c r="J4" s="10"/>
      <c r="K4" s="31" t="s">
        <v>20</v>
      </c>
      <c r="L4" s="32" t="s">
        <v>54</v>
      </c>
      <c r="M4" s="32" t="s">
        <v>127</v>
      </c>
      <c r="N4" s="32" t="s">
        <v>41</v>
      </c>
    </row>
    <row r="5" spans="1:14" ht="18.75" customHeight="1" thickBot="1" x14ac:dyDescent="0.25">
      <c r="A5" s="18"/>
      <c r="B5" s="19"/>
      <c r="C5" s="178"/>
      <c r="D5" s="11"/>
      <c r="E5" s="10"/>
      <c r="F5" s="9" t="s">
        <v>82</v>
      </c>
      <c r="G5" s="177">
        <v>139</v>
      </c>
      <c r="I5" s="11"/>
      <c r="J5" s="10"/>
      <c r="K5" s="179" t="s">
        <v>114</v>
      </c>
      <c r="L5" s="14">
        <v>1000</v>
      </c>
      <c r="M5" s="180">
        <v>1</v>
      </c>
      <c r="N5" s="48">
        <f>(L5*M5)</f>
        <v>1000</v>
      </c>
    </row>
    <row r="6" spans="1:14" ht="18.75" customHeight="1" thickBot="1" x14ac:dyDescent="0.25">
      <c r="A6" s="55" t="s">
        <v>64</v>
      </c>
      <c r="B6" s="48"/>
      <c r="C6" s="181">
        <f>B3</f>
        <v>450</v>
      </c>
      <c r="D6" s="11"/>
      <c r="E6" s="10"/>
      <c r="F6" s="11" t="s">
        <v>83</v>
      </c>
      <c r="G6" s="175">
        <v>338</v>
      </c>
      <c r="H6" s="11"/>
      <c r="I6" s="11"/>
      <c r="J6" s="10"/>
      <c r="K6" s="179" t="s">
        <v>115</v>
      </c>
      <c r="L6" s="14">
        <v>850</v>
      </c>
      <c r="M6" s="180">
        <v>0</v>
      </c>
      <c r="N6" s="48">
        <f t="shared" ref="N6:N10" si="0">(L6*M6)</f>
        <v>0</v>
      </c>
    </row>
    <row r="7" spans="1:14" ht="18.75" customHeight="1" x14ac:dyDescent="0.2">
      <c r="A7" s="21" t="s">
        <v>1</v>
      </c>
      <c r="B7" s="21"/>
      <c r="C7" s="182" t="s">
        <v>94</v>
      </c>
      <c r="E7" s="10"/>
      <c r="J7" s="10"/>
      <c r="K7" s="179" t="s">
        <v>116</v>
      </c>
      <c r="L7" s="14">
        <v>83</v>
      </c>
      <c r="M7" s="180">
        <v>1</v>
      </c>
      <c r="N7" s="48">
        <f t="shared" si="0"/>
        <v>83</v>
      </c>
    </row>
    <row r="8" spans="1:14" ht="18.75" customHeight="1" x14ac:dyDescent="0.2">
      <c r="A8" s="13" t="s">
        <v>119</v>
      </c>
      <c r="B8" s="22">
        <v>250</v>
      </c>
      <c r="C8" s="176">
        <v>250</v>
      </c>
      <c r="E8" s="10"/>
      <c r="F8" s="183" t="s">
        <v>51</v>
      </c>
      <c r="G8" s="183"/>
      <c r="H8" s="183"/>
      <c r="J8" s="10"/>
      <c r="K8" s="179" t="s">
        <v>117</v>
      </c>
      <c r="L8" s="14">
        <v>0</v>
      </c>
      <c r="M8" s="180">
        <v>1</v>
      </c>
      <c r="N8" s="48">
        <f t="shared" si="0"/>
        <v>0</v>
      </c>
    </row>
    <row r="9" spans="1:14" ht="18.75" customHeight="1" x14ac:dyDescent="0.2">
      <c r="A9" s="13" t="s">
        <v>67</v>
      </c>
      <c r="B9" s="22">
        <v>150</v>
      </c>
      <c r="C9" s="176">
        <v>150</v>
      </c>
      <c r="E9" s="10"/>
      <c r="F9" s="179" t="s">
        <v>84</v>
      </c>
      <c r="G9" s="184">
        <f>SUM(G2:G6)</f>
        <v>1264</v>
      </c>
      <c r="J9" s="10"/>
      <c r="K9" s="179" t="s">
        <v>118</v>
      </c>
      <c r="L9" s="14">
        <v>120</v>
      </c>
      <c r="M9" s="180">
        <v>1</v>
      </c>
      <c r="N9" s="48">
        <f t="shared" si="0"/>
        <v>120</v>
      </c>
    </row>
    <row r="10" spans="1:14" ht="18.75" customHeight="1" x14ac:dyDescent="0.2">
      <c r="A10" s="13" t="s">
        <v>73</v>
      </c>
      <c r="B10" s="22">
        <v>200</v>
      </c>
      <c r="C10" s="176">
        <v>200</v>
      </c>
      <c r="E10" s="10"/>
      <c r="F10" s="179" t="s">
        <v>120</v>
      </c>
      <c r="G10" s="184">
        <v>67.5</v>
      </c>
      <c r="J10" s="10"/>
      <c r="K10" s="179" t="s">
        <v>123</v>
      </c>
      <c r="L10" s="22">
        <v>312.2</v>
      </c>
      <c r="M10" s="180">
        <v>1</v>
      </c>
      <c r="N10" s="48">
        <f t="shared" si="0"/>
        <v>312.2</v>
      </c>
    </row>
    <row r="11" spans="1:14" ht="18.75" customHeight="1" x14ac:dyDescent="0.2">
      <c r="A11" s="13"/>
      <c r="B11" s="22"/>
      <c r="C11" s="176"/>
      <c r="E11" s="10"/>
      <c r="F11" s="179" t="s">
        <v>121</v>
      </c>
      <c r="G11" s="184">
        <v>77</v>
      </c>
      <c r="J11" s="10"/>
      <c r="K11" s="34" t="s">
        <v>124</v>
      </c>
      <c r="L11" s="22"/>
      <c r="M11" s="22">
        <v>100</v>
      </c>
      <c r="N11" s="48"/>
    </row>
    <row r="12" spans="1:14" ht="15" customHeight="1" thickBot="1" x14ac:dyDescent="0.3">
      <c r="A12" s="23"/>
      <c r="B12" s="19"/>
      <c r="C12" s="24">
        <f>SUM(B8:B12)</f>
        <v>600</v>
      </c>
      <c r="E12" s="10"/>
      <c r="F12" s="179" t="s">
        <v>122</v>
      </c>
      <c r="G12" s="184">
        <v>90</v>
      </c>
      <c r="J12" s="10"/>
      <c r="K12" s="179" t="s">
        <v>125</v>
      </c>
      <c r="L12" s="14"/>
      <c r="M12" s="14">
        <v>100</v>
      </c>
      <c r="N12" s="48"/>
    </row>
    <row r="13" spans="1:14" ht="19.5" thickBot="1" x14ac:dyDescent="0.25">
      <c r="A13" s="25" t="s">
        <v>2</v>
      </c>
      <c r="B13" s="25"/>
      <c r="C13" s="185" t="s">
        <v>94</v>
      </c>
      <c r="D13" s="26"/>
      <c r="E13" s="10"/>
      <c r="F13" s="186"/>
      <c r="G13" s="186"/>
      <c r="H13" s="20">
        <f>SUM(G9:G11)</f>
        <v>1408.5</v>
      </c>
      <c r="I13" s="26"/>
      <c r="J13" s="10"/>
      <c r="K13" s="187" t="s">
        <v>126</v>
      </c>
      <c r="L13" s="188"/>
      <c r="M13" s="188">
        <v>100</v>
      </c>
      <c r="N13" s="48"/>
    </row>
    <row r="14" spans="1:14" x14ac:dyDescent="0.2">
      <c r="A14" s="13" t="s">
        <v>16</v>
      </c>
      <c r="B14" s="27">
        <v>604</v>
      </c>
      <c r="C14" s="189">
        <v>525</v>
      </c>
      <c r="D14" s="26"/>
      <c r="E14" s="10"/>
      <c r="I14" s="26"/>
      <c r="J14" s="10"/>
      <c r="N14" s="33"/>
    </row>
    <row r="15" spans="1:14" x14ac:dyDescent="0.2">
      <c r="A15" s="13" t="s">
        <v>17</v>
      </c>
      <c r="B15" s="27">
        <v>140</v>
      </c>
      <c r="C15" s="189">
        <v>185</v>
      </c>
      <c r="D15" s="26"/>
      <c r="E15" s="10"/>
      <c r="I15" s="26"/>
      <c r="J15" s="10"/>
      <c r="N15" s="33"/>
    </row>
    <row r="16" spans="1:14" x14ac:dyDescent="0.2">
      <c r="A16" s="13" t="s">
        <v>6</v>
      </c>
      <c r="B16" s="27">
        <v>180</v>
      </c>
      <c r="C16" s="189">
        <v>80</v>
      </c>
      <c r="D16" s="26"/>
      <c r="E16" s="10"/>
      <c r="I16" s="26"/>
      <c r="J16" s="10"/>
      <c r="N16" s="33"/>
    </row>
    <row r="17" spans="1:14" x14ac:dyDescent="0.2">
      <c r="A17" s="13" t="s">
        <v>24</v>
      </c>
      <c r="B17" s="28">
        <v>0</v>
      </c>
      <c r="C17" s="189" t="s">
        <v>61</v>
      </c>
      <c r="D17" s="26"/>
      <c r="E17" s="10"/>
      <c r="F17" s="11"/>
      <c r="G17" s="11"/>
      <c r="I17" s="26"/>
      <c r="J17" s="10"/>
      <c r="N17" s="33"/>
    </row>
    <row r="18" spans="1:14" x14ac:dyDescent="0.2">
      <c r="A18" s="13" t="s">
        <v>4</v>
      </c>
      <c r="B18" s="27">
        <v>7.5</v>
      </c>
      <c r="C18" s="189">
        <v>130</v>
      </c>
      <c r="D18" s="26"/>
      <c r="E18" s="10"/>
      <c r="F18" s="11"/>
      <c r="G18" s="11"/>
      <c r="I18" s="26"/>
      <c r="J18" s="10"/>
      <c r="N18" s="33"/>
    </row>
    <row r="19" spans="1:14" ht="16.5" thickBot="1" x14ac:dyDescent="0.25">
      <c r="A19" s="13" t="s">
        <v>68</v>
      </c>
      <c r="B19" s="27">
        <v>65</v>
      </c>
      <c r="C19" s="189">
        <v>130</v>
      </c>
      <c r="D19" s="26"/>
      <c r="E19" s="10"/>
      <c r="F19" s="190"/>
      <c r="G19" s="191"/>
      <c r="H19" s="62"/>
      <c r="I19" s="26"/>
      <c r="J19" s="10"/>
      <c r="N19" s="33"/>
    </row>
    <row r="20" spans="1:14" ht="18" x14ac:dyDescent="0.2">
      <c r="A20" s="13" t="s">
        <v>7</v>
      </c>
      <c r="B20" s="27">
        <v>0</v>
      </c>
      <c r="C20" s="189" t="s">
        <v>61</v>
      </c>
      <c r="D20" s="26"/>
      <c r="E20" s="10"/>
      <c r="F20" s="183" t="s">
        <v>47</v>
      </c>
      <c r="G20" s="183"/>
      <c r="H20" s="192"/>
      <c r="I20" s="26"/>
      <c r="J20" s="10"/>
      <c r="N20" s="33"/>
    </row>
    <row r="21" spans="1:14" x14ac:dyDescent="0.2">
      <c r="A21" s="13" t="s">
        <v>8</v>
      </c>
      <c r="B21" s="27"/>
      <c r="C21" s="189">
        <v>30</v>
      </c>
      <c r="D21" s="26"/>
      <c r="E21" s="10"/>
      <c r="F21" s="193" t="s">
        <v>74</v>
      </c>
      <c r="G21" s="27">
        <v>200</v>
      </c>
      <c r="I21" s="26"/>
      <c r="J21" s="10"/>
      <c r="N21" s="33"/>
    </row>
    <row r="22" spans="1:14" ht="16.5" thickBot="1" x14ac:dyDescent="0.25">
      <c r="A22" s="23"/>
      <c r="B22" s="19"/>
      <c r="C22" s="20">
        <f>SUM(B14:B21)</f>
        <v>996.5</v>
      </c>
      <c r="D22" s="30"/>
      <c r="E22" s="10"/>
      <c r="F22" s="193" t="s">
        <v>86</v>
      </c>
      <c r="G22" s="27">
        <f>('FOH Calc'!I15)</f>
        <v>651</v>
      </c>
      <c r="I22" s="30"/>
      <c r="J22" s="10"/>
      <c r="N22" s="33"/>
    </row>
    <row r="23" spans="1:14" ht="19.5" thickBot="1" x14ac:dyDescent="0.25">
      <c r="A23" s="25" t="s">
        <v>3</v>
      </c>
      <c r="B23" s="25"/>
      <c r="C23" s="185" t="s">
        <v>94</v>
      </c>
      <c r="D23" s="26"/>
      <c r="E23" s="10"/>
      <c r="F23" s="186"/>
      <c r="G23" s="186"/>
      <c r="H23" s="20">
        <f>SUM(G21:G25)</f>
        <v>851</v>
      </c>
      <c r="I23" s="26"/>
      <c r="J23" s="10"/>
      <c r="N23" s="33"/>
    </row>
    <row r="24" spans="1:14" x14ac:dyDescent="0.2">
      <c r="A24" s="13" t="s">
        <v>66</v>
      </c>
      <c r="B24" s="27">
        <v>100</v>
      </c>
      <c r="C24" s="189">
        <v>100.01</v>
      </c>
      <c r="D24" s="26"/>
      <c r="E24" s="10"/>
      <c r="F24" s="194"/>
      <c r="G24" s="195"/>
      <c r="I24" s="26"/>
      <c r="J24" s="10"/>
      <c r="N24" s="33"/>
    </row>
    <row r="25" spans="1:14" x14ac:dyDescent="0.2">
      <c r="A25" s="13" t="s">
        <v>93</v>
      </c>
      <c r="B25" s="27">
        <v>20</v>
      </c>
      <c r="C25" s="189">
        <v>20.010000000000002</v>
      </c>
      <c r="D25" s="26"/>
      <c r="E25" s="10"/>
      <c r="F25" s="194"/>
      <c r="G25" s="195"/>
      <c r="I25" s="26"/>
      <c r="J25" s="10"/>
      <c r="N25" s="33"/>
    </row>
    <row r="26" spans="1:14" x14ac:dyDescent="0.2">
      <c r="A26" s="13" t="s">
        <v>95</v>
      </c>
      <c r="B26" s="35">
        <v>83</v>
      </c>
      <c r="C26" s="196"/>
      <c r="E26" s="10"/>
      <c r="J26" s="10"/>
      <c r="N26" s="33"/>
    </row>
    <row r="27" spans="1:14" ht="15.75" x14ac:dyDescent="0.25">
      <c r="A27" s="13"/>
      <c r="B27" s="28"/>
      <c r="C27" s="196"/>
      <c r="E27" s="10"/>
      <c r="F27" s="84"/>
      <c r="J27" s="10"/>
      <c r="N27" s="33"/>
    </row>
    <row r="28" spans="1:14" x14ac:dyDescent="0.2">
      <c r="A28" s="13"/>
      <c r="B28" s="35"/>
      <c r="C28" s="196"/>
      <c r="E28" s="10"/>
      <c r="J28" s="10"/>
      <c r="N28" s="33"/>
    </row>
    <row r="29" spans="1:14" x14ac:dyDescent="0.2">
      <c r="A29" s="13"/>
      <c r="B29" s="36"/>
      <c r="C29" s="197"/>
      <c r="D29" s="37"/>
      <c r="I29" s="37"/>
      <c r="N29" s="33"/>
    </row>
    <row r="30" spans="1:14" ht="16.5" thickBot="1" x14ac:dyDescent="0.25">
      <c r="A30" s="23"/>
      <c r="B30" s="19"/>
      <c r="C30" s="20">
        <f>SUM(B24:B29)</f>
        <v>203</v>
      </c>
      <c r="D30" s="37"/>
      <c r="I30" s="37"/>
      <c r="N30" s="33"/>
    </row>
    <row r="31" spans="1:14" ht="15.75" x14ac:dyDescent="0.2">
      <c r="A31" s="47"/>
      <c r="B31" s="48"/>
      <c r="C31" s="50"/>
      <c r="D31" s="37"/>
      <c r="I31" s="37"/>
      <c r="N31" s="33"/>
    </row>
    <row r="32" spans="1:14" ht="15.75" x14ac:dyDescent="0.25">
      <c r="A32" s="29"/>
      <c r="B32" s="48"/>
      <c r="C32" s="50"/>
      <c r="D32" s="37"/>
      <c r="I32" s="37"/>
      <c r="K32" s="198" t="s">
        <v>90</v>
      </c>
      <c r="L32" s="9">
        <f>SUM(L5:L13)</f>
        <v>2365.1999999999998</v>
      </c>
      <c r="N32" s="33"/>
    </row>
    <row r="33" spans="1:14" ht="15.75" x14ac:dyDescent="0.2">
      <c r="A33" s="29"/>
      <c r="B33" s="48"/>
      <c r="C33" s="50"/>
      <c r="D33" s="37"/>
      <c r="I33" s="37"/>
      <c r="L33" s="11"/>
      <c r="M33" s="11"/>
      <c r="N33" s="11"/>
    </row>
    <row r="34" spans="1:14" ht="18.75" thickBot="1" x14ac:dyDescent="0.3">
      <c r="A34" s="199" t="s">
        <v>46</v>
      </c>
      <c r="B34" s="199"/>
      <c r="C34" s="199"/>
      <c r="D34" s="37"/>
      <c r="F34" s="200" t="s">
        <v>34</v>
      </c>
      <c r="G34" s="200"/>
      <c r="H34" s="201">
        <f>SUM(H2:H25)</f>
        <v>2259.5</v>
      </c>
      <c r="I34" s="37"/>
      <c r="K34" s="202"/>
      <c r="L34" s="202"/>
      <c r="M34" s="203" t="s">
        <v>48</v>
      </c>
      <c r="N34" s="202">
        <f>SUM(N5:N26)</f>
        <v>1515.2</v>
      </c>
    </row>
    <row r="35" spans="1:14" x14ac:dyDescent="0.2">
      <c r="A35" s="193" t="s">
        <v>85</v>
      </c>
      <c r="B35" s="27">
        <v>48</v>
      </c>
      <c r="D35" s="37"/>
      <c r="I35" s="37"/>
      <c r="K35" s="72"/>
    </row>
    <row r="36" spans="1:14" ht="18" x14ac:dyDescent="0.25">
      <c r="A36" s="193"/>
      <c r="B36" s="27"/>
      <c r="D36" s="37"/>
      <c r="F36" s="78"/>
      <c r="G36" s="78"/>
      <c r="H36" s="204"/>
      <c r="I36" s="37"/>
      <c r="K36" s="205"/>
      <c r="L36" s="206"/>
      <c r="M36" s="206"/>
      <c r="N36" s="207"/>
    </row>
    <row r="37" spans="1:14" ht="18" x14ac:dyDescent="0.25">
      <c r="A37" s="193"/>
      <c r="B37" s="27"/>
      <c r="D37" s="37"/>
      <c r="F37" s="208"/>
      <c r="G37" s="208"/>
      <c r="H37" s="209"/>
      <c r="I37" s="37"/>
      <c r="K37" s="73"/>
      <c r="L37" s="210"/>
      <c r="M37" s="210"/>
      <c r="N37" s="211"/>
    </row>
    <row r="38" spans="1:14" ht="15.75" thickBot="1" x14ac:dyDescent="0.25">
      <c r="A38" s="193"/>
      <c r="B38" s="27"/>
      <c r="D38" s="37"/>
      <c r="F38" s="62"/>
      <c r="G38" s="62"/>
      <c r="H38" s="62"/>
      <c r="I38" s="37"/>
      <c r="K38" s="62"/>
      <c r="L38" s="62"/>
      <c r="M38" s="62"/>
      <c r="N38" s="62"/>
    </row>
    <row r="39" spans="1:14" x14ac:dyDescent="0.2">
      <c r="A39" s="193"/>
      <c r="B39" s="27"/>
      <c r="D39" s="37"/>
      <c r="I39" s="37"/>
      <c r="K39" s="9"/>
    </row>
    <row r="40" spans="1:14" x14ac:dyDescent="0.2">
      <c r="A40" s="193"/>
      <c r="B40" s="27"/>
      <c r="D40" s="37"/>
      <c r="I40" s="37"/>
      <c r="K40" s="9"/>
    </row>
    <row r="41" spans="1:14" ht="16.5" thickBot="1" x14ac:dyDescent="0.3">
      <c r="A41" s="193"/>
      <c r="B41" s="27"/>
      <c r="D41" s="37"/>
      <c r="I41" s="37"/>
      <c r="K41" s="212"/>
    </row>
    <row r="42" spans="1:14" ht="16.5" thickBot="1" x14ac:dyDescent="0.3">
      <c r="A42" s="186"/>
      <c r="B42" s="19"/>
      <c r="C42" s="20">
        <f>SUM(B35:B42)</f>
        <v>48</v>
      </c>
      <c r="D42" s="37"/>
      <c r="I42" s="37"/>
      <c r="K42" s="213" t="s">
        <v>87</v>
      </c>
      <c r="L42" s="214"/>
      <c r="M42" s="214"/>
      <c r="N42" s="215"/>
    </row>
    <row r="43" spans="1:14" x14ac:dyDescent="0.2">
      <c r="D43" s="37"/>
      <c r="I43" s="37"/>
      <c r="K43" s="216" t="s">
        <v>75</v>
      </c>
      <c r="L43" s="11">
        <f>N34</f>
        <v>1515.2</v>
      </c>
      <c r="M43" s="11"/>
      <c r="N43" s="217" t="s">
        <v>88</v>
      </c>
    </row>
    <row r="44" spans="1:14" x14ac:dyDescent="0.2">
      <c r="D44" s="37"/>
      <c r="I44" s="37"/>
      <c r="K44" s="216" t="s">
        <v>76</v>
      </c>
      <c r="L44" s="11">
        <f>(Projected!L41)</f>
        <v>7.6</v>
      </c>
      <c r="M44" s="11"/>
      <c r="N44" s="218">
        <v>6.5</v>
      </c>
    </row>
    <row r="45" spans="1:14" ht="15.75" x14ac:dyDescent="0.25">
      <c r="D45" s="37"/>
      <c r="I45" s="37"/>
      <c r="K45" s="219" t="s">
        <v>78</v>
      </c>
      <c r="L45" s="11">
        <f>(L43/L44)</f>
        <v>199.36842105263159</v>
      </c>
      <c r="M45" s="11"/>
      <c r="N45" s="218">
        <f>L43/N44</f>
        <v>233.1076923076923</v>
      </c>
    </row>
    <row r="46" spans="1:14" ht="16.5" thickBot="1" x14ac:dyDescent="0.3">
      <c r="D46" s="37"/>
      <c r="I46" s="37"/>
      <c r="K46" s="220" t="s">
        <v>77</v>
      </c>
      <c r="L46" s="62">
        <f>(L45/Projected!H41)*100</f>
        <v>33.228070175438603</v>
      </c>
      <c r="M46" s="62"/>
      <c r="N46" s="221">
        <f>(N45/Projected!H41)*100</f>
        <v>38.851282051282048</v>
      </c>
    </row>
    <row r="47" spans="1:14" x14ac:dyDescent="0.2">
      <c r="D47" s="37"/>
      <c r="I47" s="37"/>
    </row>
    <row r="48" spans="1:14" x14ac:dyDescent="0.2">
      <c r="D48" s="37"/>
      <c r="I48" s="37"/>
    </row>
    <row r="49" spans="1:14" ht="15.75" thickBot="1" x14ac:dyDescent="0.25">
      <c r="D49" s="37"/>
      <c r="I49" s="37"/>
    </row>
    <row r="50" spans="1:14" ht="21" thickBot="1" x14ac:dyDescent="0.35">
      <c r="A50" s="222"/>
      <c r="B50" s="222"/>
      <c r="C50" s="223"/>
      <c r="D50" s="37"/>
      <c r="I50" s="37"/>
      <c r="K50" s="224" t="s">
        <v>72</v>
      </c>
      <c r="L50" s="225"/>
      <c r="M50" s="225"/>
      <c r="N50" s="226"/>
    </row>
    <row r="51" spans="1:14" ht="18.75" thickBot="1" x14ac:dyDescent="0.3">
      <c r="A51" s="227" t="s">
        <v>33</v>
      </c>
      <c r="B51" s="227"/>
      <c r="C51" s="228">
        <f>SUM(C6+C12+C22+C30+C42)</f>
        <v>2297.5</v>
      </c>
      <c r="D51" s="37"/>
      <c r="I51" s="37"/>
      <c r="K51" s="219" t="s">
        <v>89</v>
      </c>
      <c r="L51" s="198">
        <f>C54</f>
        <v>67.699999999999818</v>
      </c>
      <c r="M51" s="11"/>
      <c r="N51" s="218"/>
    </row>
    <row r="52" spans="1:14" ht="15.75" x14ac:dyDescent="0.25">
      <c r="D52" s="37"/>
      <c r="I52" s="37"/>
      <c r="K52" s="219" t="s">
        <v>70</v>
      </c>
      <c r="L52" s="198">
        <f>N34</f>
        <v>1515.2</v>
      </c>
      <c r="M52" s="11"/>
      <c r="N52" s="218"/>
    </row>
    <row r="53" spans="1:14" ht="18" x14ac:dyDescent="0.25">
      <c r="A53" s="210" t="s">
        <v>43</v>
      </c>
      <c r="B53" s="210"/>
      <c r="C53" s="229">
        <f>SUM(ProjExp)-(ActualExp)</f>
        <v>287.5</v>
      </c>
      <c r="D53" s="37"/>
      <c r="I53" s="37"/>
      <c r="K53" s="219" t="s">
        <v>69</v>
      </c>
      <c r="L53" s="198">
        <f>ActualInc</f>
        <v>2259.5</v>
      </c>
      <c r="M53" s="11"/>
      <c r="N53" s="218"/>
    </row>
    <row r="54" spans="1:14" ht="18.75" thickBot="1" x14ac:dyDescent="0.3">
      <c r="A54" s="210" t="s">
        <v>65</v>
      </c>
      <c r="B54" s="210"/>
      <c r="C54" s="230">
        <f>L32-ActualExp</f>
        <v>67.699999999999818</v>
      </c>
      <c r="D54" s="37"/>
      <c r="I54" s="37"/>
      <c r="K54" s="231"/>
      <c r="L54" s="232"/>
      <c r="M54" s="232"/>
      <c r="N54" s="233"/>
    </row>
    <row r="55" spans="1:14" ht="19.5" thickTop="1" thickBot="1" x14ac:dyDescent="0.3">
      <c r="A55" s="85"/>
      <c r="B55" s="86"/>
      <c r="C55" s="62"/>
      <c r="D55" s="37"/>
      <c r="I55" s="37"/>
      <c r="K55" s="234" t="s">
        <v>71</v>
      </c>
      <c r="L55" s="235">
        <f>(L51+L53) - L52</f>
        <v>811.99999999999977</v>
      </c>
      <c r="M55" s="62"/>
      <c r="N55" s="221"/>
    </row>
    <row r="56" spans="1:14" ht="15.75" thickBot="1" x14ac:dyDescent="0.25">
      <c r="D56" s="37"/>
      <c r="I56" s="37"/>
    </row>
    <row r="57" spans="1:14" ht="16.5" thickBot="1" x14ac:dyDescent="0.3">
      <c r="D57" s="37"/>
      <c r="I57" s="37"/>
      <c r="K57" s="236" t="s">
        <v>128</v>
      </c>
      <c r="L57" s="225"/>
      <c r="M57" s="225"/>
      <c r="N57" s="237">
        <f>L55*0.4</f>
        <v>324.79999999999995</v>
      </c>
    </row>
    <row r="58" spans="1:14" x14ac:dyDescent="0.2">
      <c r="D58" s="37"/>
      <c r="I58" s="37"/>
    </row>
    <row r="59" spans="1:14" x14ac:dyDescent="0.2">
      <c r="D59" s="37"/>
      <c r="I59" s="37"/>
    </row>
    <row r="60" spans="1:14" ht="16.5" thickBot="1" x14ac:dyDescent="0.3">
      <c r="D60" s="238"/>
      <c r="E60" s="62"/>
      <c r="I60" s="238"/>
      <c r="J60" s="62"/>
    </row>
    <row r="61" spans="1:14" x14ac:dyDescent="0.2"/>
    <row r="62" spans="1:14" x14ac:dyDescent="0.2"/>
    <row r="63" spans="1:14" x14ac:dyDescent="0.2"/>
    <row r="64" spans="1:14" x14ac:dyDescent="0.2"/>
    <row r="65" x14ac:dyDescent="0.2"/>
    <row r="66" x14ac:dyDescent="0.2"/>
    <row r="67" x14ac:dyDescent="0.2"/>
    <row r="68" x14ac:dyDescent="0.2"/>
  </sheetData>
  <mergeCells count="19">
    <mergeCell ref="A54:B54"/>
    <mergeCell ref="A1:D1"/>
    <mergeCell ref="E1:I1"/>
    <mergeCell ref="J1:L1"/>
    <mergeCell ref="L36:M36"/>
    <mergeCell ref="F37:G37"/>
    <mergeCell ref="A34:C34"/>
    <mergeCell ref="F20:H20"/>
    <mergeCell ref="F8:H8"/>
    <mergeCell ref="A2:B2"/>
    <mergeCell ref="A23:B23"/>
    <mergeCell ref="A50:B50"/>
    <mergeCell ref="A51:B51"/>
    <mergeCell ref="F34:G34"/>
    <mergeCell ref="A13:B13"/>
    <mergeCell ref="A7:B7"/>
    <mergeCell ref="L37:M37"/>
    <mergeCell ref="A53:B53"/>
    <mergeCell ref="F36:G36"/>
  </mergeCells>
  <conditionalFormatting sqref="A35:B41 A24:B29 A14:B21 A8:B11 A3:B4 F21:G22 K5:M13 F9:G12">
    <cfRule type="expression" dxfId="19" priority="27" stopIfTrue="1">
      <formula>COUNTBLANK(A3)=1</formula>
    </cfRule>
  </conditionalFormatting>
  <conditionalFormatting sqref="K5:M13">
    <cfRule type="expression" dxfId="18" priority="25" stopIfTrue="1">
      <formula>COUNTBLANK(K5)=1</formula>
    </cfRule>
  </conditionalFormatting>
  <conditionalFormatting sqref="L55">
    <cfRule type="cellIs" dxfId="17" priority="23" operator="lessThan">
      <formula>0</formula>
    </cfRule>
    <cfRule type="cellIs" dxfId="16" priority="24" operator="greaterThan">
      <formula>0</formula>
    </cfRule>
  </conditionalFormatting>
  <conditionalFormatting sqref="C14">
    <cfRule type="cellIs" dxfId="15" priority="17" operator="lessThan">
      <formula>B14</formula>
    </cfRule>
    <cfRule type="cellIs" dxfId="14" priority="18" operator="greaterThan">
      <formula>B14</formula>
    </cfRule>
  </conditionalFormatting>
  <conditionalFormatting sqref="C15">
    <cfRule type="cellIs" dxfId="13" priority="15" operator="lessThan">
      <formula>B15</formula>
    </cfRule>
    <cfRule type="cellIs" dxfId="12" priority="16" operator="greaterThan">
      <formula>B15</formula>
    </cfRule>
  </conditionalFormatting>
  <conditionalFormatting sqref="C16">
    <cfRule type="cellIs" dxfId="11" priority="13" operator="lessThan">
      <formula>B16</formula>
    </cfRule>
    <cfRule type="cellIs" dxfId="10" priority="14" operator="greaterThan">
      <formula>B16</formula>
    </cfRule>
  </conditionalFormatting>
  <conditionalFormatting sqref="C17">
    <cfRule type="cellIs" dxfId="9" priority="11" operator="lessThan">
      <formula>B17</formula>
    </cfRule>
    <cfRule type="cellIs" dxfId="8" priority="12" operator="greaterThan">
      <formula>B17</formula>
    </cfRule>
  </conditionalFormatting>
  <conditionalFormatting sqref="C18">
    <cfRule type="cellIs" dxfId="7" priority="9" operator="lessThan">
      <formula>B18</formula>
    </cfRule>
    <cfRule type="cellIs" dxfId="6" priority="10" operator="greaterThan">
      <formula>B18</formula>
    </cfRule>
  </conditionalFormatting>
  <conditionalFormatting sqref="C19">
    <cfRule type="cellIs" dxfId="5" priority="7" operator="lessThan">
      <formula>B19</formula>
    </cfRule>
    <cfRule type="cellIs" dxfId="4" priority="8" operator="greaterThan">
      <formula>B19</formula>
    </cfRule>
  </conditionalFormatting>
  <conditionalFormatting sqref="C20">
    <cfRule type="cellIs" dxfId="3" priority="3" operator="lessThan">
      <formula>B20</formula>
    </cfRule>
    <cfRule type="cellIs" dxfId="2" priority="4" operator="greaterThan">
      <formula>B20</formula>
    </cfRule>
  </conditionalFormatting>
  <conditionalFormatting sqref="C21 C24:C25">
    <cfRule type="cellIs" dxfId="1" priority="1" operator="lessThan">
      <formula>B21</formula>
    </cfRule>
    <cfRule type="cellIs" dxfId="0" priority="2" operator="greaterThan">
      <formula>B21</formula>
    </cfRule>
  </conditionalFormatting>
  <pageMargins left="0.25" right="0.25" top="0.75" bottom="0.75" header="0.3" footer="0.3"/>
  <pageSetup paperSize="9" scale="56" orientation="portrait" horizontalDpi="4294967293" verticalDpi="0"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D7" sqref="D7"/>
    </sheetView>
  </sheetViews>
  <sheetFormatPr defaultRowHeight="15" x14ac:dyDescent="0.25"/>
  <cols>
    <col min="1" max="16384" width="9.140625" style="1"/>
  </cols>
  <sheetData>
    <row r="1" spans="1:9" x14ac:dyDescent="0.25">
      <c r="A1" s="172" t="s">
        <v>96</v>
      </c>
      <c r="B1" s="172" t="s">
        <v>21</v>
      </c>
    </row>
    <row r="2" spans="1:9" x14ac:dyDescent="0.25">
      <c r="A2" s="1">
        <v>0.05</v>
      </c>
      <c r="B2" s="1">
        <v>0.2</v>
      </c>
    </row>
    <row r="3" spans="1:9" x14ac:dyDescent="0.25">
      <c r="A3" s="1">
        <v>0.1</v>
      </c>
      <c r="B3" s="1">
        <v>0.3</v>
      </c>
    </row>
    <row r="4" spans="1:9" x14ac:dyDescent="0.25">
      <c r="A4" s="1">
        <v>0.2</v>
      </c>
      <c r="B4" s="1">
        <v>3</v>
      </c>
    </row>
    <row r="5" spans="1:9" x14ac:dyDescent="0.25">
      <c r="A5" s="1">
        <v>0.5</v>
      </c>
      <c r="B5" s="1">
        <v>16.5</v>
      </c>
      <c r="H5" s="172" t="s">
        <v>107</v>
      </c>
      <c r="I5" s="1">
        <f>(Actual!G12)</f>
        <v>90</v>
      </c>
    </row>
    <row r="6" spans="1:9" x14ac:dyDescent="0.25">
      <c r="A6" s="1">
        <v>1</v>
      </c>
      <c r="B6" s="1">
        <v>64</v>
      </c>
      <c r="H6" s="172" t="s">
        <v>97</v>
      </c>
      <c r="I6" s="1">
        <v>200</v>
      </c>
    </row>
    <row r="7" spans="1:9" x14ac:dyDescent="0.25">
      <c r="A7" s="1">
        <v>2</v>
      </c>
      <c r="B7" s="1">
        <v>2</v>
      </c>
      <c r="H7" s="172" t="s">
        <v>98</v>
      </c>
      <c r="I7" s="1">
        <v>160</v>
      </c>
    </row>
    <row r="8" spans="1:9" x14ac:dyDescent="0.25">
      <c r="A8" s="1">
        <v>5</v>
      </c>
      <c r="B8" s="1">
        <v>155</v>
      </c>
      <c r="H8" s="172" t="s">
        <v>99</v>
      </c>
      <c r="I8" s="1">
        <v>140.5</v>
      </c>
    </row>
    <row r="9" spans="1:9" x14ac:dyDescent="0.25">
      <c r="A9" s="1">
        <v>10</v>
      </c>
      <c r="B9" s="1">
        <v>390</v>
      </c>
      <c r="H9" s="172" t="s">
        <v>100</v>
      </c>
      <c r="I9" s="1">
        <v>96.5</v>
      </c>
    </row>
    <row r="10" spans="1:9" x14ac:dyDescent="0.25">
      <c r="A10" s="1">
        <v>20</v>
      </c>
      <c r="B10" s="1">
        <v>260</v>
      </c>
      <c r="H10" s="172" t="s">
        <v>101</v>
      </c>
      <c r="I10" s="1">
        <v>134</v>
      </c>
    </row>
    <row r="11" spans="1:9" x14ac:dyDescent="0.25">
      <c r="A11" s="1">
        <v>50</v>
      </c>
      <c r="B11" s="1">
        <v>50</v>
      </c>
      <c r="H11" s="172" t="s">
        <v>102</v>
      </c>
      <c r="I11" s="1">
        <v>120</v>
      </c>
    </row>
    <row r="12" spans="1:9" x14ac:dyDescent="0.25">
      <c r="H12" s="172"/>
    </row>
    <row r="13" spans="1:9" x14ac:dyDescent="0.25">
      <c r="A13" s="172" t="s">
        <v>103</v>
      </c>
      <c r="B13" s="1">
        <f>SUM(B2:B11)</f>
        <v>941</v>
      </c>
      <c r="H13" s="172" t="s">
        <v>57</v>
      </c>
      <c r="I13" s="1">
        <f>SUM(I5:I11)</f>
        <v>941</v>
      </c>
    </row>
    <row r="14" spans="1:9" x14ac:dyDescent="0.25">
      <c r="A14" s="172" t="s">
        <v>104</v>
      </c>
      <c r="B14" s="1">
        <f>I13</f>
        <v>941</v>
      </c>
      <c r="H14" s="172"/>
    </row>
    <row r="15" spans="1:9" x14ac:dyDescent="0.25">
      <c r="A15" s="172" t="s">
        <v>105</v>
      </c>
      <c r="B15" s="1">
        <f>(B13)-(B14)</f>
        <v>0</v>
      </c>
      <c r="H15" s="172" t="s">
        <v>106</v>
      </c>
      <c r="I15" s="1">
        <f>(I13)-(I5+I6)</f>
        <v>651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Projected</vt:lpstr>
      <vt:lpstr>Actual</vt:lpstr>
      <vt:lpstr>FOH Calc</vt:lpstr>
      <vt:lpstr>ActualExp</vt:lpstr>
      <vt:lpstr>ActualInc</vt:lpstr>
      <vt:lpstr>PercentProfit</vt:lpstr>
      <vt:lpstr>Actual!Print_Area</vt:lpstr>
      <vt:lpstr>Projected!Print_Area</vt:lpstr>
      <vt:lpstr>ProjExp</vt:lpstr>
      <vt:lpstr>ProjInc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Heath, Stephen Poole</dc:creator>
  <cp:lastModifiedBy>Andrew Hall</cp:lastModifiedBy>
  <cp:lastPrinted>2014-12-19T15:26:36Z</cp:lastPrinted>
  <dcterms:created xsi:type="dcterms:W3CDTF">2010-01-19T16:38:15Z</dcterms:created>
  <dcterms:modified xsi:type="dcterms:W3CDTF">2017-04-10T22:18:06Z</dcterms:modified>
</cp:coreProperties>
</file>